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J:\Categorical Payments\FY23 Categorical worksheets\"/>
    </mc:Choice>
  </mc:AlternateContent>
  <xr:revisionPtr revIDLastSave="0" documentId="13_ncr:1_{B9E8955B-A9F3-4937-8D3E-0DD113584A95}" xr6:coauthVersionLast="47" xr6:coauthVersionMax="47" xr10:uidLastSave="{00000000-0000-0000-0000-000000000000}"/>
  <bookViews>
    <workbookView xWindow="-120" yWindow="-120" windowWidth="29040" windowHeight="17640" tabRatio="1000" activeTab="1" xr2:uid="{00000000-000D-0000-FFFF-FFFF00000000}"/>
  </bookViews>
  <sheets>
    <sheet name="Summary Comparison" sheetId="14" r:id="rId1"/>
    <sheet name="SpEd" sheetId="1" r:id="rId2"/>
    <sheet name="GT" sheetId="7" r:id="rId3"/>
    <sheet name="ELPA" sheetId="4" r:id="rId4"/>
    <sheet name="Transportation" sheetId="5" r:id="rId5"/>
    <sheet name="Small Attendance" sheetId="6" r:id="rId6"/>
    <sheet name="CTA" sheetId="8" r:id="rId7"/>
    <sheet name="Comp Health" sheetId="11" r:id="rId8"/>
    <sheet name="Expelled At-Risk" sheetId="12" r:id="rId9"/>
  </sheets>
  <definedNames>
    <definedName name="_xlnm._FilterDatabase" localSheetId="7" hidden="1">'Comp Health'!$A$6:$I$208</definedName>
    <definedName name="_xlnm._FilterDatabase" localSheetId="5" hidden="1">'Small Attendance'!$A$3:$F$205</definedName>
    <definedName name="_xlnm._FilterDatabase" localSheetId="1" hidden="1">SpEd!$A$7:$AA$207</definedName>
    <definedName name="_xlnm.Print_Area" localSheetId="0">'Summary Comparison'!$A$2:$H$22</definedName>
    <definedName name="_xlnm.Print_Titles" localSheetId="7">'Comp Health'!$6:$7</definedName>
    <definedName name="_xlnm.Print_Titles" localSheetId="6">CTA!$5:$7</definedName>
    <definedName name="_xlnm.Print_Titles" localSheetId="3">ELPA!$5:$7</definedName>
    <definedName name="_xlnm.Print_Titles" localSheetId="8">'Expelled At-Risk'!$6:$7</definedName>
    <definedName name="_xlnm.Print_Titles" localSheetId="2">GT!$5:$7</definedName>
    <definedName name="_xlnm.Print_Titles" localSheetId="5">'Small Attendance'!$3:$4</definedName>
    <definedName name="_xlnm.Print_Titles" localSheetId="1">SpEd!$5:$7</definedName>
    <definedName name="_xlnm.Print_Titles" localSheetId="4">Transportation!$6:$8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11" i="1" l="1"/>
  <c r="T192" i="4" l="1"/>
  <c r="T187" i="4"/>
  <c r="T188" i="4"/>
  <c r="T189" i="4"/>
  <c r="T190" i="4"/>
  <c r="T191" i="4"/>
  <c r="T193" i="4"/>
  <c r="T194" i="4"/>
  <c r="T195" i="4"/>
  <c r="T196" i="4"/>
  <c r="T197" i="4"/>
  <c r="T198" i="4"/>
  <c r="T199" i="4"/>
  <c r="T200" i="4"/>
  <c r="T201" i="4"/>
  <c r="T202" i="4"/>
  <c r="T203" i="4"/>
  <c r="T204" i="4"/>
  <c r="T205" i="4"/>
  <c r="T206" i="4"/>
  <c r="T207" i="4"/>
  <c r="P208" i="7" l="1"/>
  <c r="L6" i="5" l="1"/>
  <c r="K6" i="5"/>
  <c r="J6" i="5"/>
  <c r="B4" i="14" l="1"/>
  <c r="E209" i="4" l="1"/>
  <c r="O208" i="8" l="1"/>
  <c r="E209" i="5" l="1"/>
  <c r="I209" i="1" l="1"/>
  <c r="J5" i="8" l="1"/>
  <c r="I5" i="8"/>
  <c r="G5" i="8"/>
  <c r="O5" i="4"/>
  <c r="N5" i="4"/>
  <c r="M5" i="4"/>
  <c r="L5" i="4"/>
  <c r="J5" i="4"/>
  <c r="I5" i="4"/>
  <c r="H5" i="4"/>
  <c r="J5" i="7"/>
  <c r="I5" i="7"/>
  <c r="G5" i="7"/>
  <c r="R5" i="1"/>
  <c r="Q5" i="1"/>
  <c r="P5" i="1"/>
  <c r="O5" i="1"/>
  <c r="K5" i="1"/>
  <c r="J5" i="1"/>
  <c r="I5" i="1"/>
  <c r="J6" i="12" l="1"/>
  <c r="I6" i="12"/>
  <c r="F6" i="12"/>
  <c r="E6" i="12"/>
  <c r="N207" i="8" l="1"/>
  <c r="P20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O141" i="5"/>
  <c r="O142" i="5"/>
  <c r="O143" i="5"/>
  <c r="O144" i="5"/>
  <c r="O145" i="5"/>
  <c r="O146" i="5"/>
  <c r="O147" i="5"/>
  <c r="O148" i="5"/>
  <c r="O149" i="5"/>
  <c r="O150" i="5"/>
  <c r="O151" i="5"/>
  <c r="O152" i="5"/>
  <c r="O153" i="5"/>
  <c r="O154" i="5"/>
  <c r="O155" i="5"/>
  <c r="O156" i="5"/>
  <c r="O157" i="5"/>
  <c r="O158" i="5"/>
  <c r="O159" i="5"/>
  <c r="O160" i="5"/>
  <c r="O161" i="5"/>
  <c r="O162" i="5"/>
  <c r="O163" i="5"/>
  <c r="O164" i="5"/>
  <c r="O165" i="5"/>
  <c r="O166" i="5"/>
  <c r="O167" i="5"/>
  <c r="O168" i="5"/>
  <c r="O169" i="5"/>
  <c r="O170" i="5"/>
  <c r="O171" i="5"/>
  <c r="O172" i="5"/>
  <c r="O173" i="5"/>
  <c r="O174" i="5"/>
  <c r="O175" i="5"/>
  <c r="O176" i="5"/>
  <c r="O177" i="5"/>
  <c r="O178" i="5"/>
  <c r="O179" i="5"/>
  <c r="O180" i="5"/>
  <c r="O181" i="5"/>
  <c r="O182" i="5"/>
  <c r="O183" i="5"/>
  <c r="O184" i="5"/>
  <c r="O185" i="5"/>
  <c r="O186" i="5"/>
  <c r="O187" i="5"/>
  <c r="O188" i="5"/>
  <c r="O189" i="5"/>
  <c r="O190" i="5"/>
  <c r="O191" i="5"/>
  <c r="O192" i="5"/>
  <c r="O193" i="5"/>
  <c r="O194" i="5"/>
  <c r="O195" i="5"/>
  <c r="O196" i="5"/>
  <c r="O197" i="5"/>
  <c r="O198" i="5"/>
  <c r="O199" i="5"/>
  <c r="O200" i="5"/>
  <c r="O201" i="5"/>
  <c r="O202" i="5"/>
  <c r="O203" i="5"/>
  <c r="O204" i="5"/>
  <c r="O205" i="5"/>
  <c r="O206" i="5"/>
  <c r="O207" i="5"/>
  <c r="O208" i="5"/>
  <c r="O9" i="5"/>
  <c r="G6" i="11"/>
  <c r="M207" i="8" l="1"/>
  <c r="X186"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7" i="1"/>
  <c r="X188" i="1"/>
  <c r="X189" i="1"/>
  <c r="X190" i="1"/>
  <c r="X191" i="1"/>
  <c r="X192" i="1"/>
  <c r="X193" i="1"/>
  <c r="X194" i="1"/>
  <c r="X195" i="1"/>
  <c r="X196" i="1"/>
  <c r="X197" i="1"/>
  <c r="X198" i="1"/>
  <c r="X199" i="1"/>
  <c r="X200" i="1"/>
  <c r="X201" i="1"/>
  <c r="X202" i="1"/>
  <c r="X203" i="1"/>
  <c r="X204" i="1"/>
  <c r="X205" i="1"/>
  <c r="X206" i="1"/>
  <c r="X207" i="1"/>
  <c r="X8" i="1"/>
  <c r="Y8" i="1" l="1"/>
  <c r="J209" i="1" l="1"/>
  <c r="N209" i="7" l="1"/>
  <c r="J208" i="12" l="1"/>
  <c r="I208" i="12"/>
  <c r="E208" i="12" l="1"/>
  <c r="D209" i="8" l="1"/>
  <c r="C8" i="14" s="1"/>
  <c r="Q208" i="5"/>
  <c r="Q207" i="5"/>
  <c r="Q206" i="5"/>
  <c r="Q205" i="5"/>
  <c r="Q204" i="5"/>
  <c r="Q203" i="5"/>
  <c r="Q202" i="5"/>
  <c r="Q201" i="5"/>
  <c r="Q200" i="5"/>
  <c r="Q199" i="5"/>
  <c r="Q198" i="5"/>
  <c r="Q197" i="5"/>
  <c r="Q196" i="5"/>
  <c r="Q195" i="5"/>
  <c r="Q194" i="5"/>
  <c r="Q193" i="5"/>
  <c r="Q192" i="5"/>
  <c r="Q191" i="5"/>
  <c r="Q190" i="5"/>
  <c r="Q189" i="5"/>
  <c r="Q188" i="5"/>
  <c r="Q187" i="5"/>
  <c r="Q186" i="5"/>
  <c r="Q185" i="5"/>
  <c r="Q184" i="5"/>
  <c r="Q183" i="5"/>
  <c r="Q182" i="5"/>
  <c r="Q181" i="5"/>
  <c r="Q180" i="5"/>
  <c r="Q179" i="5"/>
  <c r="Q178" i="5"/>
  <c r="Q177" i="5"/>
  <c r="Q176" i="5"/>
  <c r="Q175" i="5"/>
  <c r="Q174" i="5"/>
  <c r="Q173" i="5"/>
  <c r="Q172" i="5"/>
  <c r="Q171" i="5"/>
  <c r="Q170" i="5"/>
  <c r="Q169" i="5"/>
  <c r="Q168" i="5"/>
  <c r="Q167" i="5"/>
  <c r="Q166" i="5"/>
  <c r="Q165" i="5"/>
  <c r="Q164" i="5"/>
  <c r="Q163" i="5"/>
  <c r="Q162" i="5"/>
  <c r="Q161" i="5"/>
  <c r="Q160" i="5"/>
  <c r="Q159" i="5"/>
  <c r="Q158" i="5"/>
  <c r="Q157" i="5"/>
  <c r="Q156" i="5"/>
  <c r="Q155" i="5"/>
  <c r="Q154" i="5"/>
  <c r="Q153" i="5"/>
  <c r="Q152" i="5"/>
  <c r="Q151" i="5"/>
  <c r="Q150" i="5"/>
  <c r="Q149" i="5"/>
  <c r="Q148" i="5"/>
  <c r="Q147" i="5"/>
  <c r="Q146" i="5"/>
  <c r="Q145" i="5"/>
  <c r="Q144" i="5"/>
  <c r="Q143" i="5"/>
  <c r="Q142" i="5"/>
  <c r="Q141" i="5"/>
  <c r="Q140" i="5"/>
  <c r="Q139" i="5"/>
  <c r="Q138" i="5"/>
  <c r="Q137" i="5"/>
  <c r="Q136" i="5"/>
  <c r="Q135" i="5"/>
  <c r="Q134" i="5"/>
  <c r="Q133" i="5"/>
  <c r="Q132" i="5"/>
  <c r="Q131" i="5"/>
  <c r="Q130" i="5"/>
  <c r="Q129" i="5"/>
  <c r="Q128" i="5"/>
  <c r="Q127" i="5"/>
  <c r="Q126" i="5"/>
  <c r="Q125" i="5"/>
  <c r="Q124" i="5"/>
  <c r="Q123" i="5"/>
  <c r="Q122" i="5"/>
  <c r="Q121" i="5"/>
  <c r="Q120" i="5"/>
  <c r="Q119" i="5"/>
  <c r="Q118" i="5"/>
  <c r="Q117" i="5"/>
  <c r="Q116" i="5"/>
  <c r="Q115" i="5"/>
  <c r="Q114" i="5"/>
  <c r="Q113" i="5"/>
  <c r="Q112" i="5"/>
  <c r="Q111" i="5"/>
  <c r="Q110" i="5"/>
  <c r="Q109" i="5"/>
  <c r="Q108" i="5"/>
  <c r="Q107" i="5"/>
  <c r="Q106" i="5"/>
  <c r="Q105" i="5"/>
  <c r="Q104" i="5"/>
  <c r="Q103" i="5"/>
  <c r="Q102" i="5"/>
  <c r="Q101" i="5"/>
  <c r="Q100" i="5"/>
  <c r="Q99" i="5"/>
  <c r="Q98" i="5"/>
  <c r="Q97" i="5"/>
  <c r="Q96" i="5"/>
  <c r="Q95" i="5"/>
  <c r="Q94" i="5"/>
  <c r="Q93" i="5"/>
  <c r="Q92" i="5"/>
  <c r="Q91" i="5"/>
  <c r="Q90" i="5"/>
  <c r="Q89" i="5"/>
  <c r="Q88" i="5"/>
  <c r="Q87" i="5"/>
  <c r="Q86" i="5"/>
  <c r="Q85" i="5"/>
  <c r="Q84" i="5"/>
  <c r="Q83" i="5"/>
  <c r="Q82" i="5"/>
  <c r="Q81" i="5"/>
  <c r="Q80" i="5"/>
  <c r="Q79" i="5"/>
  <c r="Q78" i="5"/>
  <c r="Q77" i="5"/>
  <c r="Q76" i="5"/>
  <c r="Q75" i="5"/>
  <c r="Q74" i="5"/>
  <c r="Q73" i="5"/>
  <c r="Q72" i="5"/>
  <c r="Q71" i="5"/>
  <c r="Q70" i="5"/>
  <c r="Q69" i="5"/>
  <c r="Q68" i="5"/>
  <c r="Q67" i="5"/>
  <c r="Q66" i="5"/>
  <c r="Q65" i="5"/>
  <c r="Q64" i="5"/>
  <c r="Q63" i="5"/>
  <c r="Q62" i="5"/>
  <c r="Q61" i="5"/>
  <c r="Q60" i="5"/>
  <c r="Q59" i="5"/>
  <c r="Q58" i="5"/>
  <c r="Q57" i="5"/>
  <c r="Q56" i="5"/>
  <c r="Q55" i="5"/>
  <c r="Q54" i="5"/>
  <c r="Q53" i="5"/>
  <c r="Q52" i="5"/>
  <c r="Q51"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Q9" i="5"/>
  <c r="Q209" i="5" l="1"/>
  <c r="O209" i="5"/>
  <c r="P209" i="4" l="1"/>
  <c r="L6" i="12" l="1"/>
  <c r="M6" i="12" s="1"/>
  <c r="N6" i="12" l="1"/>
  <c r="M208" i="12" l="1"/>
  <c r="Z8" i="1"/>
  <c r="AA8" i="1" s="1"/>
  <c r="O8" i="12"/>
  <c r="O206" i="12"/>
  <c r="O205" i="12"/>
  <c r="O204" i="12"/>
  <c r="O202" i="12"/>
  <c r="O201" i="12"/>
  <c r="O200" i="12"/>
  <c r="O199" i="12"/>
  <c r="O198" i="12"/>
  <c r="O197" i="12"/>
  <c r="O196" i="12"/>
  <c r="O195" i="12"/>
  <c r="O185" i="12"/>
  <c r="O184" i="12"/>
  <c r="O183" i="12"/>
  <c r="O182" i="12"/>
  <c r="O181" i="12"/>
  <c r="O180" i="12"/>
  <c r="O179" i="12"/>
  <c r="O178" i="12"/>
  <c r="O177" i="12"/>
  <c r="O176" i="12"/>
  <c r="O174" i="12"/>
  <c r="O173" i="12"/>
  <c r="O172" i="12"/>
  <c r="O171" i="12"/>
  <c r="O170" i="12"/>
  <c r="O169" i="12"/>
  <c r="O168" i="12"/>
  <c r="O166" i="12"/>
  <c r="O165" i="12"/>
  <c r="O162" i="12"/>
  <c r="O160" i="12"/>
  <c r="O159" i="12"/>
  <c r="O158" i="12"/>
  <c r="O157" i="12"/>
  <c r="O155" i="12"/>
  <c r="O153" i="12"/>
  <c r="O152" i="12"/>
  <c r="O150" i="12"/>
  <c r="O148" i="12"/>
  <c r="O147" i="12"/>
  <c r="O146" i="12"/>
  <c r="O145" i="12"/>
  <c r="O143" i="12"/>
  <c r="O142" i="12"/>
  <c r="O140" i="12"/>
  <c r="O139" i="12"/>
  <c r="O138" i="12"/>
  <c r="O135" i="12"/>
  <c r="O134" i="12"/>
  <c r="O133" i="12"/>
  <c r="O132" i="12"/>
  <c r="O131" i="12"/>
  <c r="O130" i="12"/>
  <c r="O129" i="12"/>
  <c r="O128" i="12"/>
  <c r="O127" i="12"/>
  <c r="O126" i="12"/>
  <c r="O125" i="12"/>
  <c r="O124" i="12"/>
  <c r="O123" i="12"/>
  <c r="O122" i="12"/>
  <c r="O119" i="12"/>
  <c r="O117" i="12"/>
  <c r="O116" i="12"/>
  <c r="O114" i="12"/>
  <c r="O113" i="12"/>
  <c r="O110" i="12"/>
  <c r="O109" i="12"/>
  <c r="O108" i="12"/>
  <c r="O107" i="12"/>
  <c r="O106" i="12"/>
  <c r="O105" i="12"/>
  <c r="O104" i="12"/>
  <c r="O103" i="12"/>
  <c r="O102" i="12"/>
  <c r="O101" i="12"/>
  <c r="O95" i="12"/>
  <c r="O92" i="12"/>
  <c r="O91" i="12"/>
  <c r="O90" i="12"/>
  <c r="O89" i="12"/>
  <c r="O88" i="12"/>
  <c r="O86" i="12"/>
  <c r="O84" i="12"/>
  <c r="O83" i="12"/>
  <c r="O82" i="12"/>
  <c r="O81" i="12"/>
  <c r="O79" i="12"/>
  <c r="O78" i="12"/>
  <c r="O77" i="12"/>
  <c r="O76" i="12"/>
  <c r="O75" i="12"/>
  <c r="O74" i="12"/>
  <c r="O73" i="12"/>
  <c r="O72" i="12"/>
  <c r="O70" i="12"/>
  <c r="O69" i="12"/>
  <c r="O67" i="12"/>
  <c r="O66" i="12"/>
  <c r="O64" i="12"/>
  <c r="O62" i="12"/>
  <c r="O61" i="12"/>
  <c r="O60" i="12"/>
  <c r="O58" i="12"/>
  <c r="O55" i="12"/>
  <c r="O54" i="12"/>
  <c r="O53" i="12"/>
  <c r="O52" i="12"/>
  <c r="O51" i="12"/>
  <c r="O50" i="12"/>
  <c r="O48" i="12"/>
  <c r="O45" i="12"/>
  <c r="O44" i="12"/>
  <c r="O43" i="12"/>
  <c r="O40" i="12"/>
  <c r="O39" i="12"/>
  <c r="O38" i="12"/>
  <c r="O37" i="12"/>
  <c r="O36" i="12"/>
  <c r="O35" i="12"/>
  <c r="O31" i="12"/>
  <c r="O30" i="12"/>
  <c r="O29" i="12"/>
  <c r="O28" i="12"/>
  <c r="O27" i="12"/>
  <c r="O26" i="12"/>
  <c r="O25" i="12"/>
  <c r="O23" i="12"/>
  <c r="O21" i="12"/>
  <c r="O15" i="12"/>
  <c r="O13" i="12"/>
  <c r="O12" i="12"/>
  <c r="U209" i="1" l="1"/>
  <c r="M206" i="8"/>
  <c r="O206" i="8"/>
  <c r="N206" i="8"/>
  <c r="U206" i="4"/>
  <c r="M206" i="7"/>
  <c r="J209" i="5"/>
  <c r="I209" i="5"/>
  <c r="Y206" i="1" l="1"/>
  <c r="P206" i="8"/>
  <c r="O206" i="7"/>
  <c r="P206" i="7" s="1"/>
  <c r="V206" i="4"/>
  <c r="W206" i="4" l="1"/>
  <c r="O87" i="12"/>
  <c r="O46" i="12"/>
  <c r="O20" i="12"/>
  <c r="O112" i="12"/>
  <c r="O161" i="12"/>
  <c r="O192" i="12"/>
  <c r="O190" i="12"/>
  <c r="O167" i="12"/>
  <c r="O59" i="12"/>
  <c r="O97" i="12"/>
  <c r="O71" i="12"/>
  <c r="O56" i="12"/>
  <c r="O207" i="12"/>
  <c r="O65" i="12"/>
  <c r="O24" i="12"/>
  <c r="O100" i="12"/>
  <c r="O32" i="12"/>
  <c r="O63" i="12"/>
  <c r="O136" i="12"/>
  <c r="O115" i="12"/>
  <c r="O154" i="12"/>
  <c r="O68" i="12"/>
  <c r="M11" i="8"/>
  <c r="O22" i="12" l="1"/>
  <c r="O17" i="12"/>
  <c r="O47" i="12"/>
  <c r="O96" i="12"/>
  <c r="O144" i="12"/>
  <c r="O141" i="12"/>
  <c r="O41" i="12"/>
  <c r="O57" i="12"/>
  <c r="O191" i="12"/>
  <c r="O151" i="12"/>
  <c r="O98" i="12"/>
  <c r="O33" i="12"/>
  <c r="O156" i="12"/>
  <c r="O193" i="12"/>
  <c r="O14" i="12"/>
  <c r="O175" i="12"/>
  <c r="O11" i="12"/>
  <c r="O19" i="12"/>
  <c r="O120" i="12"/>
  <c r="O164" i="12"/>
  <c r="O189" i="12"/>
  <c r="O18" i="12"/>
  <c r="O121" i="12"/>
  <c r="O194" i="12"/>
  <c r="O203" i="12"/>
  <c r="O80" i="12"/>
  <c r="O186" i="12"/>
  <c r="O42" i="12"/>
  <c r="O99" i="12"/>
  <c r="O163" i="12"/>
  <c r="O9" i="12"/>
  <c r="O118" i="12"/>
  <c r="O93" i="12"/>
  <c r="O149" i="12"/>
  <c r="O34" i="12"/>
  <c r="O85" i="12"/>
  <c r="O49" i="12"/>
  <c r="O16" i="12"/>
  <c r="O94" i="12"/>
  <c r="O187" i="12"/>
  <c r="O188" i="12"/>
  <c r="O111" i="12"/>
  <c r="O137" i="12"/>
  <c r="F205" i="6"/>
  <c r="E6" i="5"/>
  <c r="F6" i="5" l="1"/>
  <c r="G6" i="5" s="1"/>
  <c r="H208" i="11"/>
  <c r="Z206" i="1"/>
  <c r="AA206" i="1" s="1"/>
  <c r="G208" i="11"/>
  <c r="F11" i="14" l="1"/>
  <c r="T5" i="1" l="1"/>
  <c r="M5" i="1"/>
  <c r="S5" i="1"/>
  <c r="L5" i="1"/>
  <c r="M9" i="8" l="1"/>
  <c r="M207" i="7" l="1"/>
  <c r="M204" i="7"/>
  <c r="M200" i="7"/>
  <c r="M199" i="7"/>
  <c r="M196" i="7"/>
  <c r="M193" i="7"/>
  <c r="M185" i="7"/>
  <c r="M184" i="7"/>
  <c r="M183" i="7"/>
  <c r="M182" i="7"/>
  <c r="M181" i="7"/>
  <c r="M180" i="7"/>
  <c r="M179" i="7"/>
  <c r="M178" i="7"/>
  <c r="M176" i="7"/>
  <c r="M174" i="7"/>
  <c r="M172" i="7"/>
  <c r="M171" i="7"/>
  <c r="M170" i="7"/>
  <c r="M169" i="7"/>
  <c r="M168" i="7"/>
  <c r="M167" i="7"/>
  <c r="M166" i="7"/>
  <c r="M165" i="7"/>
  <c r="M164" i="7"/>
  <c r="M163" i="7"/>
  <c r="M161" i="7"/>
  <c r="M160" i="7"/>
  <c r="M159" i="7"/>
  <c r="M158" i="7"/>
  <c r="M157" i="7"/>
  <c r="M156" i="7"/>
  <c r="M155" i="7"/>
  <c r="M154" i="7"/>
  <c r="M149" i="7"/>
  <c r="M148" i="7"/>
  <c r="M147" i="7"/>
  <c r="M146" i="7"/>
  <c r="M143" i="7"/>
  <c r="M142" i="7"/>
  <c r="M141" i="7"/>
  <c r="M140" i="7"/>
  <c r="M138" i="7"/>
  <c r="M137" i="7"/>
  <c r="M136" i="7"/>
  <c r="M135" i="7"/>
  <c r="M134" i="7"/>
  <c r="M133" i="7"/>
  <c r="M132" i="7"/>
  <c r="M131" i="7"/>
  <c r="M130" i="7"/>
  <c r="M129" i="7"/>
  <c r="M128" i="7"/>
  <c r="M127" i="7"/>
  <c r="M126" i="7"/>
  <c r="M125" i="7"/>
  <c r="M123" i="7"/>
  <c r="M122" i="7"/>
  <c r="M119" i="7"/>
  <c r="M116" i="7"/>
  <c r="M114" i="7"/>
  <c r="M113" i="7"/>
  <c r="M112" i="7"/>
  <c r="M111" i="7"/>
  <c r="M110" i="7"/>
  <c r="M108" i="7"/>
  <c r="M107" i="7"/>
  <c r="M106" i="7"/>
  <c r="M105" i="7"/>
  <c r="M104" i="7"/>
  <c r="M103" i="7"/>
  <c r="M102" i="7"/>
  <c r="M101" i="7"/>
  <c r="M100" i="7"/>
  <c r="M96" i="7"/>
  <c r="M95" i="7"/>
  <c r="M92" i="7"/>
  <c r="M91" i="7"/>
  <c r="M90" i="7"/>
  <c r="M89" i="7"/>
  <c r="M88" i="7"/>
  <c r="M87" i="7"/>
  <c r="M86" i="7"/>
  <c r="M83" i="7"/>
  <c r="M82" i="7"/>
  <c r="M81" i="7"/>
  <c r="M77" i="7"/>
  <c r="M76" i="7"/>
  <c r="M74" i="7"/>
  <c r="M73" i="7"/>
  <c r="M72" i="7"/>
  <c r="M70" i="7"/>
  <c r="M69" i="7"/>
  <c r="M66" i="7"/>
  <c r="M65" i="7"/>
  <c r="M64" i="7"/>
  <c r="M62" i="7"/>
  <c r="M56" i="7"/>
  <c r="M55" i="7"/>
  <c r="M54" i="7"/>
  <c r="M53" i="7"/>
  <c r="M52" i="7"/>
  <c r="M48" i="7"/>
  <c r="M45" i="7"/>
  <c r="M44" i="7"/>
  <c r="M43" i="7"/>
  <c r="M42" i="7"/>
  <c r="M41" i="7"/>
  <c r="M40" i="7"/>
  <c r="M39" i="7"/>
  <c r="M38" i="7"/>
  <c r="M37" i="7"/>
  <c r="M36" i="7"/>
  <c r="M34" i="7"/>
  <c r="M31" i="7"/>
  <c r="M30" i="7"/>
  <c r="M29" i="7"/>
  <c r="M28" i="7"/>
  <c r="M27" i="7"/>
  <c r="M26" i="7"/>
  <c r="M25" i="7"/>
  <c r="M23" i="7"/>
  <c r="M16" i="7"/>
  <c r="M15" i="7"/>
  <c r="M12" i="7"/>
  <c r="T181" i="4"/>
  <c r="T136" i="4"/>
  <c r="T95" i="4"/>
  <c r="T87" i="4"/>
  <c r="T48" i="4"/>
  <c r="T131" i="4" l="1"/>
  <c r="T147" i="4"/>
  <c r="T161" i="4"/>
  <c r="T73" i="4"/>
  <c r="T81" i="4"/>
  <c r="T53" i="4"/>
  <c r="T88" i="4"/>
  <c r="T155" i="4"/>
  <c r="T105" i="4"/>
  <c r="T29" i="4"/>
  <c r="T106" i="4"/>
  <c r="T45" i="4"/>
  <c r="T26" i="4"/>
  <c r="T55" i="4"/>
  <c r="T41" i="4"/>
  <c r="T70" i="4"/>
  <c r="T56" i="4"/>
  <c r="T39" i="4"/>
  <c r="T66" i="4"/>
  <c r="T167" i="4"/>
  <c r="T108" i="4"/>
  <c r="T116" i="4"/>
  <c r="T25" i="4"/>
  <c r="T36" i="4"/>
  <c r="T62" i="4"/>
  <c r="T32" i="4"/>
  <c r="F208" i="11" l="1"/>
  <c r="F209" i="8"/>
  <c r="L209" i="5"/>
  <c r="K209" i="5"/>
  <c r="F6" i="14" s="1"/>
  <c r="H209" i="1" l="1"/>
  <c r="P212" i="1" s="1"/>
  <c r="O212" i="1" l="1"/>
  <c r="M150" i="7"/>
  <c r="T64" i="4"/>
  <c r="T40" i="4"/>
  <c r="T162" i="4"/>
  <c r="T12" i="4"/>
  <c r="T164" i="4"/>
  <c r="T58" i="4"/>
  <c r="T21" i="4"/>
  <c r="T176" i="4"/>
  <c r="T83" i="4"/>
  <c r="T104" i="4"/>
  <c r="T27" i="4"/>
  <c r="T160" i="4"/>
  <c r="T110" i="4"/>
  <c r="T94" i="4"/>
  <c r="T101" i="4"/>
  <c r="T34" i="4"/>
  <c r="T72" i="4"/>
  <c r="T139" i="4"/>
  <c r="T123" i="4"/>
  <c r="T37" i="4"/>
  <c r="T11" i="4"/>
  <c r="T169" i="4"/>
  <c r="T31" i="4"/>
  <c r="T141" i="4"/>
  <c r="T42" i="4"/>
  <c r="T159" i="4"/>
  <c r="T166" i="4"/>
  <c r="T124" i="4"/>
  <c r="T144" i="4"/>
  <c r="T85" i="4"/>
  <c r="T99" i="4"/>
  <c r="T86" i="4"/>
  <c r="T122" i="4"/>
  <c r="T61" i="4"/>
  <c r="T185" i="4"/>
  <c r="T135" i="4"/>
  <c r="T78" i="4"/>
  <c r="T49" i="4"/>
  <c r="T154" i="4"/>
  <c r="T114" i="4"/>
  <c r="T20" i="4"/>
  <c r="T150" i="4"/>
  <c r="T14" i="4"/>
  <c r="T179" i="4"/>
  <c r="T44" i="4"/>
  <c r="T111" i="4"/>
  <c r="T157" i="4"/>
  <c r="T163" i="4"/>
  <c r="T71" i="4"/>
  <c r="T182" i="4"/>
  <c r="T33" i="4"/>
  <c r="T69" i="4"/>
  <c r="T125" i="4"/>
  <c r="T148" i="4"/>
  <c r="T165" i="4"/>
  <c r="T50" i="4"/>
  <c r="T38" i="4"/>
  <c r="T102" i="4"/>
  <c r="T171" i="4"/>
  <c r="T173" i="4"/>
  <c r="T117" i="4"/>
  <c r="T140" i="4"/>
  <c r="T23" i="4"/>
  <c r="T112" i="4"/>
  <c r="T138" i="4"/>
  <c r="T67" i="4"/>
  <c r="T97" i="4"/>
  <c r="T180" i="4"/>
  <c r="G209" i="4"/>
  <c r="M205" i="8" l="1"/>
  <c r="O205" i="8"/>
  <c r="N205" i="8"/>
  <c r="U205" i="4"/>
  <c r="V205" i="4" l="1"/>
  <c r="W205" i="4" s="1"/>
  <c r="P205" i="8"/>
  <c r="L208" i="12" l="1"/>
  <c r="T63" i="4"/>
  <c r="T100" i="4"/>
  <c r="T103" i="4"/>
  <c r="T118" i="4"/>
  <c r="T9" i="4"/>
  <c r="T59" i="4"/>
  <c r="T145" i="4"/>
  <c r="T177" i="4"/>
  <c r="T92" i="4"/>
  <c r="T153" i="4"/>
  <c r="T126" i="4"/>
  <c r="T13" i="4"/>
  <c r="T43" i="4"/>
  <c r="T10" i="4"/>
  <c r="T65" i="4"/>
  <c r="T52" i="4"/>
  <c r="T130" i="4"/>
  <c r="T115" i="4"/>
  <c r="T76" i="4"/>
  <c r="T35" i="4"/>
  <c r="T170" i="4"/>
  <c r="T121" i="4"/>
  <c r="T24" i="4"/>
  <c r="T158" i="4"/>
  <c r="T18" i="4"/>
  <c r="T120" i="4"/>
  <c r="T174" i="4"/>
  <c r="T183" i="4"/>
  <c r="T175" i="4"/>
  <c r="T98" i="4"/>
  <c r="T96" i="4"/>
  <c r="T17" i="4"/>
  <c r="T15" i="4"/>
  <c r="T60" i="4"/>
  <c r="T93" i="4"/>
  <c r="T28" i="4"/>
  <c r="T57" i="4"/>
  <c r="T16" i="4"/>
  <c r="T152" i="4"/>
  <c r="T107" i="4"/>
  <c r="T146" i="4"/>
  <c r="T79" i="4"/>
  <c r="T68" i="4"/>
  <c r="T75" i="4"/>
  <c r="T168" i="4"/>
  <c r="T74" i="4"/>
  <c r="T129" i="4"/>
  <c r="T46" i="4"/>
  <c r="T80" i="4"/>
  <c r="T156" i="4"/>
  <c r="T82" i="4"/>
  <c r="T149" i="4"/>
  <c r="T137" i="4"/>
  <c r="T133" i="4"/>
  <c r="T172" i="4"/>
  <c r="T143" i="4"/>
  <c r="T178" i="4"/>
  <c r="T109" i="4"/>
  <c r="T142" i="4"/>
  <c r="T91" i="4"/>
  <c r="T51" i="4"/>
  <c r="T30" i="4"/>
  <c r="T127" i="4"/>
  <c r="T128" i="4"/>
  <c r="T151" i="4"/>
  <c r="T134" i="4"/>
  <c r="T132" i="4"/>
  <c r="T119" i="4"/>
  <c r="T113" i="4"/>
  <c r="T77" i="4"/>
  <c r="T84" i="4"/>
  <c r="T22" i="4"/>
  <c r="T184" i="4"/>
  <c r="T89" i="4"/>
  <c r="T90" i="4"/>
  <c r="T54" i="4"/>
  <c r="T19" i="4"/>
  <c r="M8" i="7"/>
  <c r="M99" i="7"/>
  <c r="M78" i="7"/>
  <c r="M18" i="7"/>
  <c r="M192" i="7"/>
  <c r="M47" i="7"/>
  <c r="M190" i="7"/>
  <c r="M10" i="7"/>
  <c r="M194" i="7"/>
  <c r="M33" i="7"/>
  <c r="M63" i="7"/>
  <c r="M191" i="7"/>
  <c r="M177" i="7"/>
  <c r="M46" i="7"/>
  <c r="M14" i="7"/>
  <c r="M152" i="7"/>
  <c r="M120" i="7"/>
  <c r="M187" i="7"/>
  <c r="M24" i="7"/>
  <c r="M139" i="7"/>
  <c r="M80" i="7"/>
  <c r="M188" i="7"/>
  <c r="M93" i="7"/>
  <c r="M198" i="7"/>
  <c r="M75" i="7"/>
  <c r="M9" i="7"/>
  <c r="M58" i="7"/>
  <c r="O205" i="7"/>
  <c r="M205" i="7"/>
  <c r="M68" i="7"/>
  <c r="M117" i="7"/>
  <c r="M162" i="7"/>
  <c r="M84" i="7"/>
  <c r="M21" i="7"/>
  <c r="M71" i="7"/>
  <c r="M145" i="7"/>
  <c r="M49" i="7"/>
  <c r="M11" i="7"/>
  <c r="M144" i="7"/>
  <c r="M67" i="7"/>
  <c r="M115" i="7"/>
  <c r="M175" i="7"/>
  <c r="M51" i="7"/>
  <c r="M201" i="7"/>
  <c r="M19" i="7"/>
  <c r="M59" i="7"/>
  <c r="M50" i="7"/>
  <c r="M85" i="7"/>
  <c r="M189" i="7"/>
  <c r="M79" i="7"/>
  <c r="M57" i="7"/>
  <c r="M124" i="7"/>
  <c r="M13" i="7"/>
  <c r="M195" i="7"/>
  <c r="M202" i="7"/>
  <c r="M151" i="7"/>
  <c r="M60" i="7"/>
  <c r="M197" i="7"/>
  <c r="M35" i="7"/>
  <c r="M203" i="7"/>
  <c r="M118" i="7"/>
  <c r="M153" i="7"/>
  <c r="M97" i="7"/>
  <c r="M94" i="7"/>
  <c r="M20" i="7"/>
  <c r="M61" i="7"/>
  <c r="M22" i="7"/>
  <c r="M32" i="7"/>
  <c r="M173" i="7"/>
  <c r="M109" i="7"/>
  <c r="M186" i="7"/>
  <c r="M17" i="7"/>
  <c r="M121" i="7"/>
  <c r="M98" i="7"/>
  <c r="P205" i="7" l="1"/>
  <c r="N208" i="12"/>
  <c r="M209" i="7"/>
  <c r="I209" i="4"/>
  <c r="N209" i="4"/>
  <c r="T186" i="4"/>
  <c r="M209" i="4"/>
  <c r="T47" i="4"/>
  <c r="T8" i="4"/>
  <c r="H209" i="4"/>
  <c r="J209" i="7"/>
  <c r="G209" i="7"/>
  <c r="Y205" i="1"/>
  <c r="Z205" i="1"/>
  <c r="F9" i="14" l="1"/>
  <c r="O10" i="12"/>
  <c r="O208" i="12" s="1"/>
  <c r="T209" i="4"/>
  <c r="AA205" i="1"/>
  <c r="D209" i="7" l="1"/>
  <c r="D209" i="4" l="1"/>
  <c r="C5" i="14" l="1"/>
  <c r="U8" i="4" l="1"/>
  <c r="M204" i="8" l="1"/>
  <c r="M203" i="8"/>
  <c r="M202" i="8"/>
  <c r="M201" i="8"/>
  <c r="M200" i="8"/>
  <c r="M199" i="8"/>
  <c r="M198" i="8"/>
  <c r="M197" i="8"/>
  <c r="M196" i="8"/>
  <c r="M195" i="8"/>
  <c r="M194" i="8"/>
  <c r="M193" i="8"/>
  <c r="M192" i="8"/>
  <c r="M191" i="8"/>
  <c r="M190" i="8"/>
  <c r="M189" i="8"/>
  <c r="M188" i="8"/>
  <c r="M187" i="8"/>
  <c r="M186" i="8"/>
  <c r="M185" i="8"/>
  <c r="M184" i="8"/>
  <c r="M183" i="8"/>
  <c r="M182" i="8"/>
  <c r="M181" i="8"/>
  <c r="M180" i="8"/>
  <c r="M179" i="8"/>
  <c r="M178" i="8"/>
  <c r="M177" i="8"/>
  <c r="M176" i="8"/>
  <c r="M175" i="8"/>
  <c r="M174" i="8"/>
  <c r="M173" i="8"/>
  <c r="M172" i="8"/>
  <c r="M171" i="8"/>
  <c r="M170" i="8"/>
  <c r="M169" i="8"/>
  <c r="M168" i="8"/>
  <c r="M167" i="8"/>
  <c r="M166" i="8"/>
  <c r="M165" i="8"/>
  <c r="M164" i="8"/>
  <c r="M163" i="8"/>
  <c r="M162" i="8"/>
  <c r="M161" i="8"/>
  <c r="M160" i="8"/>
  <c r="M159" i="8"/>
  <c r="M158" i="8"/>
  <c r="M157" i="8"/>
  <c r="M156" i="8"/>
  <c r="M155" i="8"/>
  <c r="M154" i="8"/>
  <c r="M153" i="8"/>
  <c r="M152" i="8"/>
  <c r="M151" i="8"/>
  <c r="M150" i="8"/>
  <c r="M149" i="8"/>
  <c r="M148" i="8"/>
  <c r="M147" i="8"/>
  <c r="M146" i="8"/>
  <c r="M145" i="8"/>
  <c r="M144" i="8"/>
  <c r="M143" i="8"/>
  <c r="M142" i="8"/>
  <c r="M141" i="8"/>
  <c r="M140" i="8"/>
  <c r="M139" i="8"/>
  <c r="M138" i="8"/>
  <c r="M137" i="8"/>
  <c r="M136" i="8"/>
  <c r="M135" i="8"/>
  <c r="M134" i="8"/>
  <c r="M133" i="8"/>
  <c r="M132" i="8"/>
  <c r="M131" i="8"/>
  <c r="M130" i="8"/>
  <c r="M129" i="8"/>
  <c r="M128" i="8"/>
  <c r="M127" i="8"/>
  <c r="M126" i="8"/>
  <c r="M125" i="8"/>
  <c r="M124" i="8"/>
  <c r="M123" i="8"/>
  <c r="M122" i="8"/>
  <c r="M121" i="8"/>
  <c r="M120" i="8"/>
  <c r="M119" i="8"/>
  <c r="M118" i="8"/>
  <c r="M117" i="8"/>
  <c r="M116" i="8"/>
  <c r="M115" i="8"/>
  <c r="M114" i="8"/>
  <c r="M113" i="8"/>
  <c r="M112" i="8"/>
  <c r="M111" i="8"/>
  <c r="M110" i="8"/>
  <c r="M109" i="8"/>
  <c r="M108" i="8"/>
  <c r="M107" i="8"/>
  <c r="M106" i="8"/>
  <c r="M105" i="8"/>
  <c r="M104" i="8"/>
  <c r="M103" i="8"/>
  <c r="M102" i="8"/>
  <c r="M101" i="8"/>
  <c r="M100" i="8"/>
  <c r="M99" i="8"/>
  <c r="M98" i="8"/>
  <c r="M97" i="8"/>
  <c r="M96" i="8"/>
  <c r="M95" i="8"/>
  <c r="M94" i="8"/>
  <c r="M93" i="8"/>
  <c r="M92" i="8"/>
  <c r="M91" i="8"/>
  <c r="M90" i="8"/>
  <c r="M89" i="8"/>
  <c r="M88" i="8"/>
  <c r="M87" i="8"/>
  <c r="M86" i="8"/>
  <c r="M85" i="8"/>
  <c r="M84" i="8"/>
  <c r="M83" i="8"/>
  <c r="M82" i="8"/>
  <c r="M81" i="8"/>
  <c r="M80" i="8"/>
  <c r="M79" i="8"/>
  <c r="M78" i="8"/>
  <c r="M77" i="8"/>
  <c r="M76" i="8"/>
  <c r="M75" i="8"/>
  <c r="M74" i="8"/>
  <c r="M73" i="8"/>
  <c r="M72" i="8"/>
  <c r="M71" i="8"/>
  <c r="M70" i="8"/>
  <c r="M69" i="8"/>
  <c r="M68" i="8"/>
  <c r="M67" i="8"/>
  <c r="M66" i="8"/>
  <c r="M65" i="8"/>
  <c r="M64" i="8"/>
  <c r="M63" i="8"/>
  <c r="M62" i="8"/>
  <c r="M61" i="8"/>
  <c r="M60" i="8"/>
  <c r="M59" i="8"/>
  <c r="M58" i="8"/>
  <c r="M57" i="8"/>
  <c r="M56" i="8"/>
  <c r="M55" i="8"/>
  <c r="M54" i="8"/>
  <c r="M53" i="8"/>
  <c r="M52" i="8"/>
  <c r="M51"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0" i="8"/>
  <c r="M8" i="8"/>
  <c r="B12" i="14"/>
  <c r="O207" i="8"/>
  <c r="O204" i="8"/>
  <c r="N204" i="8"/>
  <c r="O203" i="8"/>
  <c r="N203" i="8"/>
  <c r="O202" i="8"/>
  <c r="N202" i="8"/>
  <c r="O201" i="8"/>
  <c r="N201" i="8"/>
  <c r="O199" i="8"/>
  <c r="N199" i="8"/>
  <c r="O198" i="8"/>
  <c r="N198" i="8"/>
  <c r="O196" i="8"/>
  <c r="N196" i="8"/>
  <c r="O194" i="8"/>
  <c r="N194" i="8"/>
  <c r="O193" i="8"/>
  <c r="N193" i="8"/>
  <c r="O192" i="8"/>
  <c r="N192" i="8"/>
  <c r="O191" i="8"/>
  <c r="N191" i="8"/>
  <c r="O188" i="8"/>
  <c r="N188" i="8"/>
  <c r="O187" i="8"/>
  <c r="N187" i="8"/>
  <c r="O185" i="8"/>
  <c r="N185" i="8"/>
  <c r="O184" i="8"/>
  <c r="N184" i="8"/>
  <c r="O181" i="8"/>
  <c r="N181" i="8"/>
  <c r="O176" i="8"/>
  <c r="N176" i="8"/>
  <c r="O172" i="8"/>
  <c r="N172" i="8"/>
  <c r="O169" i="8"/>
  <c r="N169" i="8"/>
  <c r="O166" i="8"/>
  <c r="N166" i="8"/>
  <c r="O163" i="8"/>
  <c r="N163" i="8"/>
  <c r="O160" i="8"/>
  <c r="N160" i="8"/>
  <c r="O159" i="8"/>
  <c r="N159" i="8"/>
  <c r="O158" i="8"/>
  <c r="N158" i="8"/>
  <c r="O157" i="8"/>
  <c r="N157" i="8"/>
  <c r="O156" i="8"/>
  <c r="N156" i="8"/>
  <c r="O155" i="8"/>
  <c r="N155" i="8"/>
  <c r="O152" i="8"/>
  <c r="N152" i="8"/>
  <c r="O150" i="8"/>
  <c r="N150" i="8"/>
  <c r="O148" i="8"/>
  <c r="N148" i="8"/>
  <c r="O147" i="8"/>
  <c r="N147" i="8"/>
  <c r="O142" i="8"/>
  <c r="N142" i="8"/>
  <c r="O140" i="8"/>
  <c r="N140" i="8"/>
  <c r="O139" i="8"/>
  <c r="N139" i="8"/>
  <c r="O136" i="8"/>
  <c r="N136" i="8"/>
  <c r="O135" i="8"/>
  <c r="N135" i="8"/>
  <c r="O134" i="8"/>
  <c r="N134" i="8"/>
  <c r="O132" i="8"/>
  <c r="N132" i="8"/>
  <c r="O131" i="8"/>
  <c r="N131" i="8"/>
  <c r="O129" i="8"/>
  <c r="N129" i="8"/>
  <c r="O128" i="8"/>
  <c r="N128" i="8"/>
  <c r="O127" i="8"/>
  <c r="N127" i="8"/>
  <c r="O122" i="8"/>
  <c r="N122" i="8"/>
  <c r="O120" i="8"/>
  <c r="N120" i="8"/>
  <c r="O119" i="8"/>
  <c r="N119" i="8"/>
  <c r="O117" i="8"/>
  <c r="N117" i="8"/>
  <c r="O116" i="8"/>
  <c r="N116" i="8"/>
  <c r="O113" i="8"/>
  <c r="N113" i="8"/>
  <c r="O110" i="8"/>
  <c r="N110" i="8"/>
  <c r="O109" i="8"/>
  <c r="N109" i="8"/>
  <c r="O108" i="8"/>
  <c r="N108" i="8"/>
  <c r="O107" i="8"/>
  <c r="N107" i="8"/>
  <c r="O106" i="8"/>
  <c r="N106" i="8"/>
  <c r="O104" i="8"/>
  <c r="N104" i="8"/>
  <c r="O103" i="8"/>
  <c r="N103" i="8"/>
  <c r="O101" i="8"/>
  <c r="O96" i="8"/>
  <c r="N96" i="8"/>
  <c r="O95" i="8"/>
  <c r="N95" i="8"/>
  <c r="O94" i="8"/>
  <c r="N94" i="8"/>
  <c r="O92" i="8"/>
  <c r="N92" i="8"/>
  <c r="O91" i="8"/>
  <c r="N91" i="8"/>
  <c r="O90" i="8"/>
  <c r="N90" i="8"/>
  <c r="O89" i="8"/>
  <c r="N89" i="8"/>
  <c r="O88" i="8"/>
  <c r="N88" i="8"/>
  <c r="O87" i="8"/>
  <c r="N87" i="8"/>
  <c r="O82" i="8"/>
  <c r="N82" i="8"/>
  <c r="O81" i="8"/>
  <c r="N81" i="8"/>
  <c r="O79" i="8"/>
  <c r="N79" i="8"/>
  <c r="O78" i="8"/>
  <c r="O77" i="8"/>
  <c r="N77" i="8"/>
  <c r="O76" i="8"/>
  <c r="N76" i="8"/>
  <c r="O74" i="8"/>
  <c r="N74" i="8"/>
  <c r="O73" i="8"/>
  <c r="N73" i="8"/>
  <c r="O69" i="8"/>
  <c r="N69" i="8"/>
  <c r="O66" i="8"/>
  <c r="N66" i="8"/>
  <c r="O62" i="8"/>
  <c r="N62" i="8"/>
  <c r="O61" i="8"/>
  <c r="N61" i="8"/>
  <c r="O56" i="8"/>
  <c r="N56" i="8"/>
  <c r="O55" i="8"/>
  <c r="N55" i="8"/>
  <c r="O54" i="8"/>
  <c r="N54" i="8"/>
  <c r="O53" i="8"/>
  <c r="N53" i="8"/>
  <c r="O52" i="8"/>
  <c r="N52" i="8"/>
  <c r="O50" i="8"/>
  <c r="N50" i="8"/>
  <c r="O48" i="8"/>
  <c r="N48" i="8"/>
  <c r="O44" i="8"/>
  <c r="N44" i="8"/>
  <c r="O43" i="8"/>
  <c r="N43" i="8"/>
  <c r="O42" i="8"/>
  <c r="N42" i="8"/>
  <c r="O40" i="8"/>
  <c r="N40" i="8"/>
  <c r="O39" i="8"/>
  <c r="N39" i="8"/>
  <c r="O38" i="8"/>
  <c r="N38" i="8"/>
  <c r="O37" i="8"/>
  <c r="N37" i="8"/>
  <c r="O36" i="8"/>
  <c r="N36" i="8"/>
  <c r="O35" i="8"/>
  <c r="N35" i="8"/>
  <c r="O34" i="8"/>
  <c r="N34" i="8"/>
  <c r="O33" i="8"/>
  <c r="N33" i="8"/>
  <c r="O29" i="8"/>
  <c r="N29" i="8"/>
  <c r="O28" i="8"/>
  <c r="N28" i="8"/>
  <c r="O26" i="8"/>
  <c r="N26" i="8"/>
  <c r="N25" i="8"/>
  <c r="O24" i="8"/>
  <c r="N24" i="8"/>
  <c r="O23" i="8"/>
  <c r="N23" i="8"/>
  <c r="O22" i="8"/>
  <c r="N22" i="8"/>
  <c r="O21" i="8"/>
  <c r="N21" i="8"/>
  <c r="O20" i="8"/>
  <c r="N20" i="8"/>
  <c r="O18" i="8"/>
  <c r="N18" i="8"/>
  <c r="N17" i="8"/>
  <c r="O15" i="8"/>
  <c r="N15" i="8"/>
  <c r="O13" i="8"/>
  <c r="N13" i="8"/>
  <c r="O12" i="8"/>
  <c r="N12" i="8"/>
  <c r="O8" i="8"/>
  <c r="N162" i="8"/>
  <c r="O17" i="8"/>
  <c r="O162" i="8"/>
  <c r="N149" i="8"/>
  <c r="O75" i="8"/>
  <c r="N75" i="8"/>
  <c r="N138" i="8"/>
  <c r="O204" i="7"/>
  <c r="P204" i="7" s="1"/>
  <c r="O200" i="7"/>
  <c r="P200" i="7" s="1"/>
  <c r="O199" i="7"/>
  <c r="P199" i="7" s="1"/>
  <c r="O196" i="7"/>
  <c r="P196" i="7" s="1"/>
  <c r="O184" i="7"/>
  <c r="P184" i="7" s="1"/>
  <c r="O181" i="7"/>
  <c r="P181" i="7" s="1"/>
  <c r="O147" i="7"/>
  <c r="P147" i="7" s="1"/>
  <c r="O146" i="7"/>
  <c r="P146" i="7" s="1"/>
  <c r="O123" i="7"/>
  <c r="P123" i="7" s="1"/>
  <c r="O122" i="7"/>
  <c r="P122" i="7" s="1"/>
  <c r="O103" i="7"/>
  <c r="P103" i="7" s="1"/>
  <c r="O101" i="7"/>
  <c r="P101" i="7" s="1"/>
  <c r="O77" i="7"/>
  <c r="P77" i="7" s="1"/>
  <c r="O70" i="7"/>
  <c r="P70" i="7" s="1"/>
  <c r="O66" i="7"/>
  <c r="P66" i="7" s="1"/>
  <c r="O63" i="7"/>
  <c r="P63" i="7" s="1"/>
  <c r="O56" i="7"/>
  <c r="P56" i="7" s="1"/>
  <c r="O40" i="7"/>
  <c r="P40" i="7" s="1"/>
  <c r="O29" i="7"/>
  <c r="P29" i="7" s="1"/>
  <c r="O26" i="7"/>
  <c r="P26" i="7" s="1"/>
  <c r="O16" i="7"/>
  <c r="P16" i="7" s="1"/>
  <c r="O13" i="7"/>
  <c r="P13" i="7" s="1"/>
  <c r="F209" i="7"/>
  <c r="U207" i="4"/>
  <c r="U204" i="4"/>
  <c r="U203" i="4"/>
  <c r="U202" i="4"/>
  <c r="U201" i="4"/>
  <c r="U200" i="4"/>
  <c r="U199" i="4"/>
  <c r="U198" i="4"/>
  <c r="U196" i="4"/>
  <c r="U191" i="4"/>
  <c r="U188" i="4"/>
  <c r="U185" i="4"/>
  <c r="U181" i="4"/>
  <c r="U180" i="4"/>
  <c r="U179" i="4"/>
  <c r="U169" i="4"/>
  <c r="U168" i="4"/>
  <c r="U167" i="4"/>
  <c r="U166" i="4"/>
  <c r="U164" i="4"/>
  <c r="U163" i="4"/>
  <c r="U161" i="4"/>
  <c r="U159" i="4"/>
  <c r="U158" i="4"/>
  <c r="U155" i="4"/>
  <c r="U154" i="4"/>
  <c r="U148" i="4"/>
  <c r="U147" i="4"/>
  <c r="U143" i="4"/>
  <c r="U140" i="4"/>
  <c r="U138" i="4"/>
  <c r="U136" i="4"/>
  <c r="U135" i="4"/>
  <c r="U134" i="4"/>
  <c r="U133" i="4"/>
  <c r="U132" i="4"/>
  <c r="U131" i="4"/>
  <c r="U130" i="4"/>
  <c r="U129" i="4"/>
  <c r="U127" i="4"/>
  <c r="U122" i="4"/>
  <c r="U119" i="4"/>
  <c r="U116" i="4"/>
  <c r="U114" i="4"/>
  <c r="U113" i="4"/>
  <c r="U112" i="4"/>
  <c r="U111" i="4"/>
  <c r="U110" i="4"/>
  <c r="U108" i="4"/>
  <c r="U107" i="4"/>
  <c r="U106" i="4"/>
  <c r="U105" i="4"/>
  <c r="U104" i="4"/>
  <c r="U103" i="4"/>
  <c r="U102" i="4"/>
  <c r="U101" i="4"/>
  <c r="U100" i="4"/>
  <c r="U96" i="4"/>
  <c r="U95" i="4"/>
  <c r="U94" i="4"/>
  <c r="U90" i="4"/>
  <c r="U89" i="4"/>
  <c r="U88" i="4"/>
  <c r="U87" i="4"/>
  <c r="U83" i="4"/>
  <c r="U81" i="4"/>
  <c r="U77" i="4"/>
  <c r="U73" i="4"/>
  <c r="U72" i="4"/>
  <c r="U71" i="4"/>
  <c r="U69" i="4"/>
  <c r="U66" i="4"/>
  <c r="U65" i="4"/>
  <c r="U56" i="4"/>
  <c r="U55" i="4"/>
  <c r="U54" i="4"/>
  <c r="U53" i="4"/>
  <c r="U52" i="4"/>
  <c r="U51" i="4"/>
  <c r="U48" i="4"/>
  <c r="U45" i="4"/>
  <c r="U44" i="4"/>
  <c r="U41" i="4"/>
  <c r="U40" i="4"/>
  <c r="U39" i="4"/>
  <c r="U38" i="4"/>
  <c r="U36" i="4"/>
  <c r="U34" i="4"/>
  <c r="U31" i="4"/>
  <c r="U30" i="4"/>
  <c r="U29" i="4"/>
  <c r="U28" i="4"/>
  <c r="U27" i="4"/>
  <c r="U26" i="4"/>
  <c r="U25" i="4"/>
  <c r="U24" i="4"/>
  <c r="U23" i="4"/>
  <c r="U21" i="4"/>
  <c r="U16" i="4"/>
  <c r="U13" i="4"/>
  <c r="U12" i="4"/>
  <c r="O27" i="7"/>
  <c r="P27" i="7" s="1"/>
  <c r="O27" i="8"/>
  <c r="N27" i="8"/>
  <c r="U18" i="4"/>
  <c r="U10" i="4"/>
  <c r="N10" i="8"/>
  <c r="U170" i="4"/>
  <c r="O167" i="8"/>
  <c r="N167" i="8"/>
  <c r="Y167" i="1"/>
  <c r="N170" i="8"/>
  <c r="O170" i="8"/>
  <c r="O10" i="8"/>
  <c r="O28" i="7"/>
  <c r="P28" i="7" s="1"/>
  <c r="U20" i="4"/>
  <c r="U177" i="4"/>
  <c r="Y163" i="1"/>
  <c r="N144" i="8"/>
  <c r="N68" i="8"/>
  <c r="N47" i="8"/>
  <c r="U144" i="4"/>
  <c r="O68" i="8"/>
  <c r="U145" i="4"/>
  <c r="N175" i="8"/>
  <c r="N71" i="8"/>
  <c r="U175" i="4"/>
  <c r="U117" i="4"/>
  <c r="O177" i="8"/>
  <c r="O175" i="8"/>
  <c r="O71" i="8"/>
  <c r="N14" i="8"/>
  <c r="U173" i="4"/>
  <c r="N173" i="8"/>
  <c r="N105" i="8"/>
  <c r="O105" i="8"/>
  <c r="V82" i="4"/>
  <c r="U82" i="4"/>
  <c r="O117" i="7"/>
  <c r="P117" i="7" s="1"/>
  <c r="O47" i="7"/>
  <c r="P47" i="7" s="1"/>
  <c r="V47" i="4"/>
  <c r="N165" i="8"/>
  <c r="N49" i="8"/>
  <c r="O144" i="8"/>
  <c r="U62" i="4"/>
  <c r="V62" i="4"/>
  <c r="U165" i="4"/>
  <c r="O165" i="8"/>
  <c r="N133" i="8"/>
  <c r="U137" i="4"/>
  <c r="N137" i="8"/>
  <c r="O168" i="7"/>
  <c r="P168" i="7" s="1"/>
  <c r="N125" i="8"/>
  <c r="O125" i="8"/>
  <c r="U125" i="4"/>
  <c r="O137" i="8"/>
  <c r="O125" i="7"/>
  <c r="P125" i="7" s="1"/>
  <c r="O168" i="8"/>
  <c r="N168" i="8"/>
  <c r="O137" i="7"/>
  <c r="P137" i="7" s="1"/>
  <c r="O133" i="7"/>
  <c r="P133" i="7" s="1"/>
  <c r="O173" i="8"/>
  <c r="O133" i="8"/>
  <c r="N41" i="8"/>
  <c r="U93" i="4"/>
  <c r="O71" i="7"/>
  <c r="P71" i="7" s="1"/>
  <c r="O65" i="8"/>
  <c r="N93" i="8"/>
  <c r="N84" i="8"/>
  <c r="U84" i="4"/>
  <c r="O41" i="7"/>
  <c r="P41" i="7" s="1"/>
  <c r="N65" i="8"/>
  <c r="N98" i="8"/>
  <c r="U98" i="4"/>
  <c r="O185" i="7"/>
  <c r="P185" i="7" s="1"/>
  <c r="O79" i="7"/>
  <c r="P79" i="7" s="1"/>
  <c r="U9" i="4"/>
  <c r="O98" i="7"/>
  <c r="P98" i="7" s="1"/>
  <c r="U80" i="4"/>
  <c r="U79" i="4"/>
  <c r="N59" i="8"/>
  <c r="N19" i="8"/>
  <c r="O62" i="7"/>
  <c r="P62" i="7" s="1"/>
  <c r="O86" i="8"/>
  <c r="U59" i="4"/>
  <c r="V86" i="4"/>
  <c r="O86" i="7"/>
  <c r="P86" i="7" s="1"/>
  <c r="N86" i="8"/>
  <c r="U86" i="4"/>
  <c r="N200" i="8"/>
  <c r="O154" i="8"/>
  <c r="N63" i="8"/>
  <c r="N164" i="8"/>
  <c r="U19" i="4"/>
  <c r="O51" i="8"/>
  <c r="O164" i="7"/>
  <c r="P164" i="7" s="1"/>
  <c r="U63" i="4"/>
  <c r="O19" i="8"/>
  <c r="U49" i="4"/>
  <c r="O84" i="8"/>
  <c r="O59" i="8"/>
  <c r="N64" i="8"/>
  <c r="O72" i="8"/>
  <c r="N143" i="8"/>
  <c r="N72" i="8"/>
  <c r="O164" i="8"/>
  <c r="O143" i="8"/>
  <c r="U42" i="4"/>
  <c r="O42" i="7"/>
  <c r="P42" i="7" s="1"/>
  <c r="N154" i="8"/>
  <c r="O154" i="7"/>
  <c r="P154" i="7" s="1"/>
  <c r="O64" i="7"/>
  <c r="P64" i="7" s="1"/>
  <c r="U43" i="4"/>
  <c r="O43" i="7"/>
  <c r="P43" i="7" s="1"/>
  <c r="Y118" i="1"/>
  <c r="V123" i="4"/>
  <c r="O136" i="7"/>
  <c r="P136" i="7" s="1"/>
  <c r="N97" i="8"/>
  <c r="N123" i="8"/>
  <c r="O179" i="7"/>
  <c r="P179" i="7" s="1"/>
  <c r="N179" i="8"/>
  <c r="U64" i="4"/>
  <c r="O123" i="8"/>
  <c r="U123" i="4"/>
  <c r="N45" i="8"/>
  <c r="N114" i="8"/>
  <c r="O118" i="8"/>
  <c r="U172" i="4"/>
  <c r="O172" i="7"/>
  <c r="P172" i="7" s="1"/>
  <c r="O146" i="8"/>
  <c r="N146" i="8"/>
  <c r="U193" i="4"/>
  <c r="Y143" i="1"/>
  <c r="O80" i="8"/>
  <c r="U118" i="4"/>
  <c r="O140" i="7"/>
  <c r="P140" i="7" s="1"/>
  <c r="P140" i="8"/>
  <c r="U150" i="4"/>
  <c r="N80" i="8"/>
  <c r="O150" i="7"/>
  <c r="P150" i="7" s="1"/>
  <c r="O45" i="8"/>
  <c r="O45" i="7"/>
  <c r="P45" i="7" s="1"/>
  <c r="O165" i="7"/>
  <c r="P165" i="7" s="1"/>
  <c r="V165" i="4"/>
  <c r="O63" i="8"/>
  <c r="N130" i="8"/>
  <c r="U146" i="4"/>
  <c r="N83" i="8"/>
  <c r="N178" i="8"/>
  <c r="O178" i="7"/>
  <c r="P178" i="7" s="1"/>
  <c r="O178" i="8"/>
  <c r="U61" i="4"/>
  <c r="N100" i="8"/>
  <c r="U85" i="4"/>
  <c r="O111" i="7"/>
  <c r="P111" i="7" s="1"/>
  <c r="N111" i="8"/>
  <c r="U70" i="4"/>
  <c r="O111" i="8"/>
  <c r="N85" i="8"/>
  <c r="O49" i="8"/>
  <c r="O49" i="7"/>
  <c r="P49" i="7" s="1"/>
  <c r="V193" i="4"/>
  <c r="O85" i="8"/>
  <c r="N141" i="8"/>
  <c r="U141" i="4"/>
  <c r="N67" i="8"/>
  <c r="N58" i="8"/>
  <c r="U58" i="4"/>
  <c r="O58" i="7"/>
  <c r="P58" i="7" s="1"/>
  <c r="O58" i="8"/>
  <c r="O41" i="8"/>
  <c r="N151" i="8"/>
  <c r="U151" i="4"/>
  <c r="U67" i="4"/>
  <c r="O151" i="8"/>
  <c r="O67" i="8"/>
  <c r="O193" i="7"/>
  <c r="P193" i="7" s="1"/>
  <c r="O61" i="7"/>
  <c r="P61" i="7" s="1"/>
  <c r="U32" i="4"/>
  <c r="U139" i="4"/>
  <c r="O97" i="8"/>
  <c r="U97" i="4"/>
  <c r="O173" i="7"/>
  <c r="P173" i="7" s="1"/>
  <c r="O106" i="7"/>
  <c r="P106" i="7" s="1"/>
  <c r="N99" i="8"/>
  <c r="V190" i="4"/>
  <c r="U190" i="4"/>
  <c r="N70" i="8"/>
  <c r="N190" i="8"/>
  <c r="U109" i="4"/>
  <c r="O70" i="8"/>
  <c r="O143" i="7"/>
  <c r="P143" i="7" s="1"/>
  <c r="O16" i="8"/>
  <c r="N16" i="8"/>
  <c r="N51" i="8"/>
  <c r="O99" i="8"/>
  <c r="N174" i="8"/>
  <c r="O174" i="8"/>
  <c r="U33" i="4"/>
  <c r="U99" i="4"/>
  <c r="U192" i="4"/>
  <c r="O198" i="7"/>
  <c r="P198" i="7" s="1"/>
  <c r="V192" i="4"/>
  <c r="O192" i="7"/>
  <c r="P192" i="7" s="1"/>
  <c r="U128" i="4"/>
  <c r="O55" i="7"/>
  <c r="P55" i="7" s="1"/>
  <c r="U115" i="4"/>
  <c r="U50" i="4"/>
  <c r="O50" i="7"/>
  <c r="P50" i="7" s="1"/>
  <c r="O74" i="7"/>
  <c r="P74" i="7" s="1"/>
  <c r="U74" i="4"/>
  <c r="O179" i="8"/>
  <c r="O161" i="8"/>
  <c r="N161" i="8"/>
  <c r="N115" i="8"/>
  <c r="N118" i="8"/>
  <c r="O73" i="7"/>
  <c r="P73" i="7" s="1"/>
  <c r="O145" i="8"/>
  <c r="N145" i="8"/>
  <c r="O128" i="7"/>
  <c r="P128" i="7" s="1"/>
  <c r="U183" i="4"/>
  <c r="N183" i="8"/>
  <c r="O183" i="7"/>
  <c r="P183" i="7" s="1"/>
  <c r="O130" i="8"/>
  <c r="U153" i="4"/>
  <c r="O80" i="7"/>
  <c r="P80" i="7" s="1"/>
  <c r="U124" i="4"/>
  <c r="V187" i="4"/>
  <c r="U91" i="4"/>
  <c r="O158" i="7"/>
  <c r="P158" i="7" s="1"/>
  <c r="U142" i="4"/>
  <c r="U157" i="4"/>
  <c r="O135" i="7"/>
  <c r="P135" i="7" s="1"/>
  <c r="U76" i="4"/>
  <c r="U162" i="4"/>
  <c r="U68" i="4"/>
  <c r="U75" i="4"/>
  <c r="U15" i="4"/>
  <c r="O191" i="7"/>
  <c r="P191" i="7" s="1"/>
  <c r="O138" i="7"/>
  <c r="P138" i="7" s="1"/>
  <c r="Y120" i="1"/>
  <c r="U120" i="4"/>
  <c r="O25" i="7"/>
  <c r="P25" i="7" s="1"/>
  <c r="N101" i="8"/>
  <c r="N180" i="8"/>
  <c r="O54" i="7"/>
  <c r="P54" i="7" s="1"/>
  <c r="N31" i="8"/>
  <c r="O180" i="8"/>
  <c r="O180" i="7"/>
  <c r="P180" i="7" s="1"/>
  <c r="U149" i="4"/>
  <c r="U156" i="4"/>
  <c r="O36" i="7"/>
  <c r="P36" i="7" s="1"/>
  <c r="Y127" i="1"/>
  <c r="O104" i="7"/>
  <c r="P104" i="7" s="1"/>
  <c r="N112" i="8"/>
  <c r="N60" i="8"/>
  <c r="N32" i="8"/>
  <c r="O195" i="8"/>
  <c r="N195" i="8"/>
  <c r="O32" i="8"/>
  <c r="N102" i="8"/>
  <c r="N126" i="8"/>
  <c r="Y69" i="1"/>
  <c r="O177" i="7"/>
  <c r="P177" i="7" s="1"/>
  <c r="O126" i="8"/>
  <c r="N177" i="8"/>
  <c r="Y131" i="1"/>
  <c r="U126" i="4"/>
  <c r="U11" i="4"/>
  <c r="U46" i="4"/>
  <c r="U189" i="4"/>
  <c r="O189" i="8"/>
  <c r="N171" i="8"/>
  <c r="U57" i="4"/>
  <c r="O153" i="8"/>
  <c r="O171" i="8"/>
  <c r="N189" i="8"/>
  <c r="O100" i="8"/>
  <c r="U171" i="4"/>
  <c r="N57" i="8"/>
  <c r="U78" i="4"/>
  <c r="U194" i="4"/>
  <c r="O102" i="8"/>
  <c r="O102" i="7"/>
  <c r="P102" i="7" s="1"/>
  <c r="P107" i="8"/>
  <c r="N78" i="8"/>
  <c r="O207" i="7"/>
  <c r="P207" i="7" s="1"/>
  <c r="N9" i="8"/>
  <c r="U14" i="4"/>
  <c r="O118" i="7"/>
  <c r="P118" i="7" s="1"/>
  <c r="U174" i="4"/>
  <c r="N182" i="8"/>
  <c r="N30" i="8"/>
  <c r="O30" i="8"/>
  <c r="O64" i="8"/>
  <c r="U184" i="4"/>
  <c r="P169" i="8"/>
  <c r="N121" i="8"/>
  <c r="O81" i="7"/>
  <c r="P81" i="7" s="1"/>
  <c r="O121" i="8"/>
  <c r="O159" i="7"/>
  <c r="P159" i="7" s="1"/>
  <c r="O32" i="7"/>
  <c r="P32" i="7" s="1"/>
  <c r="O25" i="8"/>
  <c r="U160" i="4"/>
  <c r="U37" i="4"/>
  <c r="O83" i="8"/>
  <c r="U121" i="4"/>
  <c r="O182" i="8"/>
  <c r="U182" i="4"/>
  <c r="N186" i="8"/>
  <c r="O186" i="8"/>
  <c r="U186" i="4"/>
  <c r="O114" i="8"/>
  <c r="N124" i="8"/>
  <c r="O46" i="8"/>
  <c r="N46" i="8"/>
  <c r="O153" i="7"/>
  <c r="P153" i="7" s="1"/>
  <c r="N153" i="8"/>
  <c r="O130" i="7"/>
  <c r="P130" i="7" s="1"/>
  <c r="O149" i="8"/>
  <c r="O115" i="8"/>
  <c r="O197" i="8"/>
  <c r="N197" i="8"/>
  <c r="H208" i="12"/>
  <c r="D9" i="14" s="1"/>
  <c r="D11" i="14"/>
  <c r="D10" i="14"/>
  <c r="O95" i="7"/>
  <c r="P95" i="7" s="1"/>
  <c r="O114" i="7"/>
  <c r="P114" i="7" s="1"/>
  <c r="O19" i="7"/>
  <c r="P19" i="7" s="1"/>
  <c r="O87" i="7"/>
  <c r="P87" i="7" s="1"/>
  <c r="O175" i="7"/>
  <c r="P175" i="7" s="1"/>
  <c r="O20" i="7"/>
  <c r="P20" i="7" s="1"/>
  <c r="O167" i="7"/>
  <c r="P167" i="7" s="1"/>
  <c r="O18" i="7"/>
  <c r="P18" i="7" s="1"/>
  <c r="O22" i="7"/>
  <c r="P22" i="7" s="1"/>
  <c r="O197" i="7"/>
  <c r="P197" i="7" s="1"/>
  <c r="V197" i="4"/>
  <c r="U197" i="4"/>
  <c r="O109" i="7"/>
  <c r="P109" i="7" s="1"/>
  <c r="O46" i="7"/>
  <c r="P46" i="7" s="1"/>
  <c r="V128" i="4"/>
  <c r="V160" i="4"/>
  <c r="O160" i="7"/>
  <c r="P160" i="7" s="1"/>
  <c r="O121" i="7"/>
  <c r="P121" i="7" s="1"/>
  <c r="O182" i="7"/>
  <c r="P182" i="7" s="1"/>
  <c r="O39" i="7"/>
  <c r="P39" i="7" s="1"/>
  <c r="O174" i="7"/>
  <c r="P174" i="7" s="1"/>
  <c r="O107" i="7"/>
  <c r="P107" i="7" s="1"/>
  <c r="O88" i="7"/>
  <c r="P88" i="7" s="1"/>
  <c r="V189" i="4"/>
  <c r="O189" i="7"/>
  <c r="P189" i="7" s="1"/>
  <c r="O134" i="7"/>
  <c r="P134" i="7" s="1"/>
  <c r="O11" i="7"/>
  <c r="P11" i="7" s="1"/>
  <c r="O131" i="7"/>
  <c r="P131" i="7" s="1"/>
  <c r="O89" i="7"/>
  <c r="P89" i="7" s="1"/>
  <c r="O57" i="7"/>
  <c r="P57" i="7" s="1"/>
  <c r="V195" i="4"/>
  <c r="O90" i="7"/>
  <c r="P90" i="7" s="1"/>
  <c r="O112" i="7"/>
  <c r="P112" i="7" s="1"/>
  <c r="O31" i="7"/>
  <c r="P31" i="7" s="1"/>
  <c r="O12" i="7"/>
  <c r="P12" i="7" s="1"/>
  <c r="O38" i="7"/>
  <c r="P38" i="7" s="1"/>
  <c r="O15" i="7"/>
  <c r="P15" i="7" s="1"/>
  <c r="U176" i="4"/>
  <c r="O68" i="7"/>
  <c r="P68" i="7" s="1"/>
  <c r="O33" i="7"/>
  <c r="P33" i="7" s="1"/>
  <c r="O8" i="7"/>
  <c r="P8" i="7" s="1"/>
  <c r="O23" i="7"/>
  <c r="P23" i="7" s="1"/>
  <c r="O34" i="7"/>
  <c r="P34" i="7" s="1"/>
  <c r="O44" i="7"/>
  <c r="P44" i="7" s="1"/>
  <c r="O162" i="7"/>
  <c r="P162" i="7" s="1"/>
  <c r="O83" i="7"/>
  <c r="P83" i="7" s="1"/>
  <c r="O132" i="7"/>
  <c r="P132" i="7" s="1"/>
  <c r="O37" i="7"/>
  <c r="P37" i="7" s="1"/>
  <c r="O52" i="7"/>
  <c r="P52" i="7" s="1"/>
  <c r="O169" i="7"/>
  <c r="P169" i="7" s="1"/>
  <c r="O30" i="7"/>
  <c r="P30" i="7" s="1"/>
  <c r="U92" i="4"/>
  <c r="O92" i="7"/>
  <c r="P92" i="7" s="1"/>
  <c r="O186" i="7"/>
  <c r="P186" i="7" s="1"/>
  <c r="O35" i="7"/>
  <c r="P35" i="7" s="1"/>
  <c r="O48" i="7"/>
  <c r="P48" i="7" s="1"/>
  <c r="O78" i="7"/>
  <c r="P78" i="7" s="1"/>
  <c r="O108" i="7"/>
  <c r="P108" i="7" s="1"/>
  <c r="O171" i="7"/>
  <c r="P171" i="7" s="1"/>
  <c r="O72" i="7"/>
  <c r="P72" i="7" s="1"/>
  <c r="O194" i="7"/>
  <c r="P194" i="7" s="1"/>
  <c r="V194" i="4"/>
  <c r="O21" i="7"/>
  <c r="P21" i="7" s="1"/>
  <c r="U35" i="4"/>
  <c r="O100" i="7"/>
  <c r="P100" i="7" s="1"/>
  <c r="O126" i="7"/>
  <c r="P126" i="7" s="1"/>
  <c r="O69" i="7"/>
  <c r="P69" i="7" s="1"/>
  <c r="O195" i="7"/>
  <c r="P195" i="7" s="1"/>
  <c r="U195" i="4"/>
  <c r="O166" i="7"/>
  <c r="P166" i="7" s="1"/>
  <c r="U152" i="4"/>
  <c r="O152" i="7"/>
  <c r="P152" i="7" s="1"/>
  <c r="O24" i="7"/>
  <c r="P24" i="7" s="1"/>
  <c r="O9" i="7"/>
  <c r="P9" i="7" s="1"/>
  <c r="O203" i="7"/>
  <c r="P203" i="7" s="1"/>
  <c r="O94" i="7"/>
  <c r="P94" i="7" s="1"/>
  <c r="O155" i="7"/>
  <c r="P155" i="7" s="1"/>
  <c r="O120" i="7"/>
  <c r="P120" i="7" s="1"/>
  <c r="O176" i="7"/>
  <c r="P176" i="7" s="1"/>
  <c r="O14" i="7"/>
  <c r="P14" i="7" s="1"/>
  <c r="O127" i="7"/>
  <c r="P127" i="7" s="1"/>
  <c r="O75" i="7"/>
  <c r="P75" i="7" s="1"/>
  <c r="O149" i="7"/>
  <c r="P149" i="7" s="1"/>
  <c r="O139" i="7"/>
  <c r="P139" i="7" s="1"/>
  <c r="O76" i="7"/>
  <c r="P76" i="7" s="1"/>
  <c r="U17" i="4"/>
  <c r="O17" i="7"/>
  <c r="P17" i="7" s="1"/>
  <c r="O157" i="7"/>
  <c r="P157" i="7" s="1"/>
  <c r="O148" i="7"/>
  <c r="P148" i="7" s="1"/>
  <c r="O202" i="7"/>
  <c r="P202" i="7" s="1"/>
  <c r="O115" i="7"/>
  <c r="P115" i="7" s="1"/>
  <c r="O84" i="7"/>
  <c r="P84" i="7" s="1"/>
  <c r="O91" i="7"/>
  <c r="P91" i="7" s="1"/>
  <c r="O187" i="7"/>
  <c r="P187" i="7" s="1"/>
  <c r="O124" i="7"/>
  <c r="P124" i="7" s="1"/>
  <c r="U60" i="4"/>
  <c r="O60" i="7"/>
  <c r="P60" i="7" s="1"/>
  <c r="O145" i="7"/>
  <c r="P145" i="7" s="1"/>
  <c r="O99" i="7"/>
  <c r="P99" i="7" s="1"/>
  <c r="V74" i="4"/>
  <c r="O129" i="7"/>
  <c r="P129" i="7" s="1"/>
  <c r="O161" i="7"/>
  <c r="P161" i="7" s="1"/>
  <c r="V99" i="4"/>
  <c r="U187" i="4"/>
  <c r="O188" i="7"/>
  <c r="P188" i="7" s="1"/>
  <c r="O51" i="7"/>
  <c r="P51" i="7" s="1"/>
  <c r="O119" i="7"/>
  <c r="P119" i="7" s="1"/>
  <c r="O190" i="7"/>
  <c r="P190" i="7" s="1"/>
  <c r="O201" i="7"/>
  <c r="P201" i="7" s="1"/>
  <c r="O113" i="7"/>
  <c r="P113" i="7" s="1"/>
  <c r="O142" i="7"/>
  <c r="P142" i="7" s="1"/>
  <c r="O97" i="7"/>
  <c r="P97" i="7" s="1"/>
  <c r="O53" i="7"/>
  <c r="P53" i="7" s="1"/>
  <c r="O67" i="7"/>
  <c r="P67" i="7" s="1"/>
  <c r="O151" i="7"/>
  <c r="P151" i="7" s="1"/>
  <c r="O110" i="7"/>
  <c r="P110" i="7" s="1"/>
  <c r="O141" i="7"/>
  <c r="P141" i="7" s="1"/>
  <c r="O85" i="7"/>
  <c r="P85" i="7" s="1"/>
  <c r="U178" i="4"/>
  <c r="Y97" i="1"/>
  <c r="V63" i="4"/>
  <c r="V150" i="4"/>
  <c r="O116" i="7"/>
  <c r="P116" i="7" s="1"/>
  <c r="O156" i="7"/>
  <c r="P156" i="7" s="1"/>
  <c r="O96" i="7"/>
  <c r="P96" i="7" s="1"/>
  <c r="O59" i="7"/>
  <c r="P59" i="7" s="1"/>
  <c r="O65" i="7"/>
  <c r="P65" i="7" s="1"/>
  <c r="V93" i="4"/>
  <c r="O93" i="7"/>
  <c r="P93" i="7" s="1"/>
  <c r="V173" i="4"/>
  <c r="O144" i="7"/>
  <c r="P144" i="7" s="1"/>
  <c r="V144" i="4"/>
  <c r="W144" i="4" s="1"/>
  <c r="O82" i="7"/>
  <c r="P82" i="7" s="1"/>
  <c r="O105" i="7"/>
  <c r="P105" i="7" s="1"/>
  <c r="U47" i="4"/>
  <c r="V177" i="4"/>
  <c r="O163" i="7"/>
  <c r="P163" i="7" s="1"/>
  <c r="O10" i="7"/>
  <c r="P10" i="7" s="1"/>
  <c r="O170" i="7"/>
  <c r="P170" i="7" s="1"/>
  <c r="U22" i="4"/>
  <c r="W177" i="4" l="1"/>
  <c r="W63" i="4"/>
  <c r="V141" i="4"/>
  <c r="W128" i="4"/>
  <c r="W173" i="4"/>
  <c r="W194" i="4"/>
  <c r="W99" i="4"/>
  <c r="I11" i="14"/>
  <c r="J11" i="14" s="1"/>
  <c r="I9" i="14"/>
  <c r="J9" i="14" s="1"/>
  <c r="I10" i="14"/>
  <c r="J10" i="14" s="1"/>
  <c r="W74" i="4"/>
  <c r="W165" i="4"/>
  <c r="O209" i="1"/>
  <c r="P132" i="8"/>
  <c r="Y132" i="1"/>
  <c r="Y128" i="1"/>
  <c r="Y137" i="1"/>
  <c r="Y30" i="1"/>
  <c r="Y78" i="1"/>
  <c r="Y85" i="1"/>
  <c r="P109" i="8"/>
  <c r="V152" i="4"/>
  <c r="W152" i="4" s="1"/>
  <c r="P185" i="8"/>
  <c r="W193" i="4"/>
  <c r="P152" i="8"/>
  <c r="P26" i="8"/>
  <c r="P96" i="8"/>
  <c r="P136" i="8"/>
  <c r="P156" i="8"/>
  <c r="P92" i="8"/>
  <c r="P116" i="8"/>
  <c r="P108" i="8"/>
  <c r="P172" i="8"/>
  <c r="P20" i="8"/>
  <c r="P95" i="8"/>
  <c r="P158" i="8"/>
  <c r="P103" i="8"/>
  <c r="P135" i="8"/>
  <c r="P181" i="8"/>
  <c r="W150" i="4"/>
  <c r="W93" i="4"/>
  <c r="V42" i="4"/>
  <c r="W42" i="4" s="1"/>
  <c r="V175" i="4"/>
  <c r="W175" i="4" s="1"/>
  <c r="W141" i="4"/>
  <c r="P119" i="8"/>
  <c r="P142" i="8"/>
  <c r="P150" i="8"/>
  <c r="P110" i="8"/>
  <c r="P62" i="8"/>
  <c r="W189" i="4"/>
  <c r="P37" i="8"/>
  <c r="P42" i="8"/>
  <c r="P173" i="8"/>
  <c r="P28" i="8"/>
  <c r="P39" i="8"/>
  <c r="P53" i="8"/>
  <c r="P61" i="8"/>
  <c r="W160" i="4"/>
  <c r="P22" i="8"/>
  <c r="W190" i="4"/>
  <c r="W86" i="4"/>
  <c r="W62" i="4"/>
  <c r="P72" i="8"/>
  <c r="P13" i="8"/>
  <c r="P104" i="8"/>
  <c r="P117" i="8"/>
  <c r="P71" i="8"/>
  <c r="P38" i="8"/>
  <c r="P52" i="8"/>
  <c r="P56" i="8"/>
  <c r="P69" i="8"/>
  <c r="P209" i="7"/>
  <c r="P18" i="8"/>
  <c r="U209" i="4"/>
  <c r="U211" i="4" s="1"/>
  <c r="P48" i="8"/>
  <c r="X209" i="1"/>
  <c r="P43" i="8"/>
  <c r="M209" i="8"/>
  <c r="W192" i="4"/>
  <c r="W195" i="4"/>
  <c r="W123" i="4"/>
  <c r="W187" i="4"/>
  <c r="W82" i="4"/>
  <c r="W197" i="4"/>
  <c r="W47" i="4"/>
  <c r="V151" i="4"/>
  <c r="W151" i="4" s="1"/>
  <c r="O209" i="7"/>
  <c r="Y187" i="1"/>
  <c r="Y14" i="1"/>
  <c r="Y62" i="1"/>
  <c r="Y145" i="1"/>
  <c r="Y144" i="1"/>
  <c r="Y12" i="1"/>
  <c r="Z167" i="1"/>
  <c r="AA167" i="1" s="1"/>
  <c r="Z163" i="1"/>
  <c r="AA163" i="1" s="1"/>
  <c r="Z181" i="1"/>
  <c r="Z125" i="1"/>
  <c r="Z137" i="1"/>
  <c r="Z168" i="1"/>
  <c r="Z154" i="1"/>
  <c r="Z164" i="1"/>
  <c r="Z96" i="1"/>
  <c r="Z178" i="1"/>
  <c r="Z158" i="1"/>
  <c r="Z64" i="1"/>
  <c r="Z85" i="1"/>
  <c r="Z142" i="1"/>
  <c r="Z106" i="1"/>
  <c r="Z201" i="1"/>
  <c r="Z192" i="1"/>
  <c r="Z73" i="1"/>
  <c r="Z183" i="1"/>
  <c r="Z44" i="1"/>
  <c r="Z102" i="1"/>
  <c r="Z114" i="1"/>
  <c r="Z34" i="1"/>
  <c r="Z15" i="1"/>
  <c r="Z70" i="1"/>
  <c r="Z166" i="1"/>
  <c r="Z36" i="1"/>
  <c r="Z21" i="1"/>
  <c r="Z182" i="1"/>
  <c r="Z116" i="1"/>
  <c r="Z160" i="1"/>
  <c r="Z52" i="1"/>
  <c r="Z83" i="1"/>
  <c r="Z130" i="1"/>
  <c r="Z148" i="1"/>
  <c r="Z157" i="1"/>
  <c r="Z23" i="1"/>
  <c r="Z138" i="1"/>
  <c r="Z176" i="1"/>
  <c r="Z25" i="1"/>
  <c r="Z89" i="1"/>
  <c r="Z24" i="1"/>
  <c r="Z100" i="1"/>
  <c r="Z112" i="1"/>
  <c r="Z90" i="1"/>
  <c r="Z126" i="1"/>
  <c r="Z40" i="1"/>
  <c r="Z134" i="1"/>
  <c r="Z171" i="1"/>
  <c r="Z103" i="1"/>
  <c r="Z107" i="1"/>
  <c r="Z56" i="1"/>
  <c r="Z92" i="1"/>
  <c r="Z184" i="1"/>
  <c r="Z159" i="1"/>
  <c r="Z161" i="1"/>
  <c r="Z42" i="1"/>
  <c r="Z45" i="1"/>
  <c r="Z170" i="1"/>
  <c r="Z28" i="1"/>
  <c r="Z27" i="1"/>
  <c r="Z87" i="1"/>
  <c r="Z165" i="1"/>
  <c r="Z156" i="1"/>
  <c r="Z84" i="1"/>
  <c r="Z129" i="1"/>
  <c r="Z122" i="1"/>
  <c r="Z110" i="1"/>
  <c r="Z150" i="1"/>
  <c r="Z185" i="1"/>
  <c r="Z140" i="1"/>
  <c r="V174" i="4"/>
  <c r="W174" i="4" s="1"/>
  <c r="Z133" i="1"/>
  <c r="V78" i="4"/>
  <c r="W78" i="4" s="1"/>
  <c r="Y203" i="1"/>
  <c r="V121" i="4"/>
  <c r="W121" i="4" s="1"/>
  <c r="Z86" i="1"/>
  <c r="Y109" i="1"/>
  <c r="V79" i="4"/>
  <c r="W79" i="4" s="1"/>
  <c r="V162" i="4"/>
  <c r="W162" i="4" s="1"/>
  <c r="V153" i="4"/>
  <c r="W153" i="4" s="1"/>
  <c r="Y162" i="1"/>
  <c r="Z198" i="1"/>
  <c r="Z155" i="1"/>
  <c r="Y117" i="1"/>
  <c r="P125" i="8"/>
  <c r="V76" i="4"/>
  <c r="W76" i="4" s="1"/>
  <c r="V35" i="4"/>
  <c r="W35" i="4" s="1"/>
  <c r="V17" i="4"/>
  <c r="W17" i="4" s="1"/>
  <c r="V182" i="4"/>
  <c r="W182" i="4" s="1"/>
  <c r="V11" i="4"/>
  <c r="W11" i="4" s="1"/>
  <c r="V91" i="4"/>
  <c r="W91" i="4" s="1"/>
  <c r="F209" i="5"/>
  <c r="V85" i="4"/>
  <c r="W85" i="4" s="1"/>
  <c r="V67" i="4"/>
  <c r="W67" i="4" s="1"/>
  <c r="V8" i="4"/>
  <c r="D7" i="14"/>
  <c r="V10" i="4"/>
  <c r="W10" i="4" s="1"/>
  <c r="V59" i="4"/>
  <c r="W59" i="4" s="1"/>
  <c r="V186" i="4"/>
  <c r="W186" i="4" s="1"/>
  <c r="V16" i="4"/>
  <c r="W16" i="4" s="1"/>
  <c r="V28" i="4"/>
  <c r="W28" i="4" s="1"/>
  <c r="V44" i="4"/>
  <c r="W44" i="4" s="1"/>
  <c r="V66" i="4"/>
  <c r="W66" i="4" s="1"/>
  <c r="V88" i="4"/>
  <c r="W88" i="4" s="1"/>
  <c r="V104" i="4"/>
  <c r="W104" i="4" s="1"/>
  <c r="V131" i="4"/>
  <c r="W131" i="4" s="1"/>
  <c r="V134" i="4"/>
  <c r="W134" i="4" s="1"/>
  <c r="V148" i="4"/>
  <c r="W148" i="4" s="1"/>
  <c r="V167" i="4"/>
  <c r="W167" i="4" s="1"/>
  <c r="V179" i="4"/>
  <c r="W179" i="4" s="1"/>
  <c r="V199" i="4"/>
  <c r="W199" i="4" s="1"/>
  <c r="V203" i="4"/>
  <c r="W203" i="4" s="1"/>
  <c r="P203" i="8"/>
  <c r="V157" i="4"/>
  <c r="W157" i="4" s="1"/>
  <c r="V92" i="4"/>
  <c r="W92" i="4" s="1"/>
  <c r="V109" i="4"/>
  <c r="W109" i="4" s="1"/>
  <c r="V64" i="4"/>
  <c r="W64" i="4" s="1"/>
  <c r="V156" i="4"/>
  <c r="W156" i="4" s="1"/>
  <c r="V51" i="4"/>
  <c r="W51" i="4" s="1"/>
  <c r="V56" i="4"/>
  <c r="W56" i="4" s="1"/>
  <c r="V73" i="4"/>
  <c r="W73" i="4" s="1"/>
  <c r="V87" i="4"/>
  <c r="W87" i="4" s="1"/>
  <c r="V122" i="4"/>
  <c r="W122" i="4" s="1"/>
  <c r="V133" i="4"/>
  <c r="W133" i="4" s="1"/>
  <c r="V138" i="4"/>
  <c r="W138" i="4" s="1"/>
  <c r="V147" i="4"/>
  <c r="W147" i="4" s="1"/>
  <c r="V155" i="4"/>
  <c r="W155" i="4" s="1"/>
  <c r="V166" i="4"/>
  <c r="W166" i="4" s="1"/>
  <c r="V185" i="4"/>
  <c r="W185" i="4" s="1"/>
  <c r="V188" i="4"/>
  <c r="W188" i="4" s="1"/>
  <c r="V196" i="4"/>
  <c r="W196" i="4" s="1"/>
  <c r="V198" i="4"/>
  <c r="W198" i="4" s="1"/>
  <c r="V202" i="4"/>
  <c r="W202" i="4" s="1"/>
  <c r="V137" i="4"/>
  <c r="W137" i="4" s="1"/>
  <c r="Z173" i="1"/>
  <c r="Z191" i="1"/>
  <c r="V60" i="4"/>
  <c r="W60" i="4" s="1"/>
  <c r="V15" i="4"/>
  <c r="W15" i="4" s="1"/>
  <c r="Z13" i="1"/>
  <c r="V32" i="4"/>
  <c r="W32" i="4" s="1"/>
  <c r="V57" i="4"/>
  <c r="W57" i="4" s="1"/>
  <c r="Z93" i="1"/>
  <c r="V98" i="4"/>
  <c r="W98" i="4" s="1"/>
  <c r="V124" i="4"/>
  <c r="W124" i="4" s="1"/>
  <c r="V75" i="4"/>
  <c r="W75" i="4" s="1"/>
  <c r="V149" i="4"/>
  <c r="W149" i="4" s="1"/>
  <c r="V120" i="4"/>
  <c r="W120" i="4" s="1"/>
  <c r="V171" i="4"/>
  <c r="W171" i="4" s="1"/>
  <c r="V9" i="4"/>
  <c r="W9" i="4" s="1"/>
  <c r="V20" i="4"/>
  <c r="W20" i="4" s="1"/>
  <c r="V43" i="4"/>
  <c r="W43" i="4" s="1"/>
  <c r="V14" i="4"/>
  <c r="W14" i="4" s="1"/>
  <c r="Z43" i="1"/>
  <c r="V145" i="4"/>
  <c r="W145" i="4" s="1"/>
  <c r="V142" i="4"/>
  <c r="W142" i="4" s="1"/>
  <c r="V61" i="4"/>
  <c r="W61" i="4" s="1"/>
  <c r="V178" i="4"/>
  <c r="W178" i="4" s="1"/>
  <c r="V84" i="4"/>
  <c r="W84" i="4" s="1"/>
  <c r="V172" i="4"/>
  <c r="W172" i="4" s="1"/>
  <c r="V118" i="4"/>
  <c r="W118" i="4" s="1"/>
  <c r="V125" i="4"/>
  <c r="W125" i="4" s="1"/>
  <c r="V21" i="4"/>
  <c r="W21" i="4" s="1"/>
  <c r="V24" i="4"/>
  <c r="W24" i="4" s="1"/>
  <c r="V30" i="4"/>
  <c r="W30" i="4" s="1"/>
  <c r="V36" i="4"/>
  <c r="W36" i="4" s="1"/>
  <c r="V40" i="4"/>
  <c r="W40" i="4" s="1"/>
  <c r="V48" i="4"/>
  <c r="W48" i="4" s="1"/>
  <c r="V55" i="4"/>
  <c r="W55" i="4" s="1"/>
  <c r="V69" i="4"/>
  <c r="W69" i="4" s="1"/>
  <c r="V72" i="4"/>
  <c r="W72" i="4" s="1"/>
  <c r="V81" i="4"/>
  <c r="W81" i="4" s="1"/>
  <c r="V100" i="4"/>
  <c r="W100" i="4" s="1"/>
  <c r="V106" i="4"/>
  <c r="W106" i="4" s="1"/>
  <c r="V110" i="4"/>
  <c r="W110" i="4" s="1"/>
  <c r="V132" i="4"/>
  <c r="W132" i="4" s="1"/>
  <c r="V136" i="4"/>
  <c r="W136" i="4" s="1"/>
  <c r="V143" i="4"/>
  <c r="W143" i="4" s="1"/>
  <c r="V154" i="4"/>
  <c r="W154" i="4" s="1"/>
  <c r="V159" i="4"/>
  <c r="W159" i="4" s="1"/>
  <c r="V181" i="4"/>
  <c r="W181" i="4" s="1"/>
  <c r="V191" i="4"/>
  <c r="W191" i="4" s="1"/>
  <c r="V201" i="4"/>
  <c r="W201" i="4" s="1"/>
  <c r="V207" i="4"/>
  <c r="W207" i="4" s="1"/>
  <c r="V58" i="4"/>
  <c r="W58" i="4" s="1"/>
  <c r="V97" i="4"/>
  <c r="W97" i="4" s="1"/>
  <c r="Z97" i="1"/>
  <c r="AA97" i="1" s="1"/>
  <c r="Z188" i="1"/>
  <c r="Z145" i="1"/>
  <c r="V33" i="4"/>
  <c r="W33" i="4" s="1"/>
  <c r="Z65" i="1"/>
  <c r="V22" i="4"/>
  <c r="W22" i="4" s="1"/>
  <c r="Z53" i="1"/>
  <c r="V176" i="4"/>
  <c r="W176" i="4" s="1"/>
  <c r="V139" i="4"/>
  <c r="W139" i="4" s="1"/>
  <c r="V50" i="4"/>
  <c r="W50" i="4" s="1"/>
  <c r="V119" i="4"/>
  <c r="W119" i="4" s="1"/>
  <c r="V70" i="4"/>
  <c r="W70" i="4" s="1"/>
  <c r="P165" i="8"/>
  <c r="V184" i="4"/>
  <c r="W184" i="4" s="1"/>
  <c r="V170" i="4"/>
  <c r="W170" i="4" s="1"/>
  <c r="V12" i="4"/>
  <c r="W12" i="4" s="1"/>
  <c r="V26" i="4"/>
  <c r="W26" i="4" s="1"/>
  <c r="V29" i="4"/>
  <c r="W29" i="4" s="1"/>
  <c r="V34" i="4"/>
  <c r="W34" i="4" s="1"/>
  <c r="V39" i="4"/>
  <c r="W39" i="4" s="1"/>
  <c r="V45" i="4"/>
  <c r="W45" i="4" s="1"/>
  <c r="V52" i="4"/>
  <c r="W52" i="4" s="1"/>
  <c r="V54" i="4"/>
  <c r="W54" i="4" s="1"/>
  <c r="V77" i="4"/>
  <c r="W77" i="4" s="1"/>
  <c r="V89" i="4"/>
  <c r="W89" i="4" s="1"/>
  <c r="V94" i="4"/>
  <c r="W94" i="4" s="1"/>
  <c r="V96" i="4"/>
  <c r="W96" i="4" s="1"/>
  <c r="V102" i="4"/>
  <c r="W102" i="4" s="1"/>
  <c r="V105" i="4"/>
  <c r="W105" i="4" s="1"/>
  <c r="V108" i="4"/>
  <c r="W108" i="4" s="1"/>
  <c r="V112" i="4"/>
  <c r="W112" i="4" s="1"/>
  <c r="V114" i="4"/>
  <c r="W114" i="4" s="1"/>
  <c r="V129" i="4"/>
  <c r="W129" i="4" s="1"/>
  <c r="V135" i="4"/>
  <c r="W135" i="4" s="1"/>
  <c r="V140" i="4"/>
  <c r="W140" i="4" s="1"/>
  <c r="V158" i="4"/>
  <c r="W158" i="4" s="1"/>
  <c r="V163" i="4"/>
  <c r="W163" i="4" s="1"/>
  <c r="V168" i="4"/>
  <c r="W168" i="4" s="1"/>
  <c r="V180" i="4"/>
  <c r="W180" i="4" s="1"/>
  <c r="V200" i="4"/>
  <c r="W200" i="4" s="1"/>
  <c r="V204" i="4"/>
  <c r="W204" i="4" s="1"/>
  <c r="V19" i="4"/>
  <c r="W19" i="4" s="1"/>
  <c r="V49" i="4"/>
  <c r="W49" i="4" s="1"/>
  <c r="Z48" i="1"/>
  <c r="Z39" i="1"/>
  <c r="V115" i="4"/>
  <c r="W115" i="4" s="1"/>
  <c r="Z77" i="1"/>
  <c r="V18" i="4"/>
  <c r="W18" i="4" s="1"/>
  <c r="V46" i="4"/>
  <c r="W46" i="4" s="1"/>
  <c r="V37" i="4"/>
  <c r="W37" i="4" s="1"/>
  <c r="V126" i="4"/>
  <c r="W126" i="4" s="1"/>
  <c r="V68" i="4"/>
  <c r="W68" i="4" s="1"/>
  <c r="V183" i="4"/>
  <c r="W183" i="4" s="1"/>
  <c r="V146" i="4"/>
  <c r="W146" i="4" s="1"/>
  <c r="V80" i="4"/>
  <c r="W80" i="4" s="1"/>
  <c r="V117" i="4"/>
  <c r="W117" i="4" s="1"/>
  <c r="V23" i="4"/>
  <c r="W23" i="4" s="1"/>
  <c r="V25" i="4"/>
  <c r="W25" i="4" s="1"/>
  <c r="V31" i="4"/>
  <c r="W31" i="4" s="1"/>
  <c r="V38" i="4"/>
  <c r="W38" i="4" s="1"/>
  <c r="V41" i="4"/>
  <c r="W41" i="4" s="1"/>
  <c r="V71" i="4"/>
  <c r="W71" i="4" s="1"/>
  <c r="V101" i="4"/>
  <c r="W101" i="4" s="1"/>
  <c r="V107" i="4"/>
  <c r="W107" i="4" s="1"/>
  <c r="V111" i="4"/>
  <c r="W111" i="4" s="1"/>
  <c r="V127" i="4"/>
  <c r="W127" i="4" s="1"/>
  <c r="V13" i="4"/>
  <c r="W13" i="4" s="1"/>
  <c r="V27" i="4"/>
  <c r="W27" i="4" s="1"/>
  <c r="V53" i="4"/>
  <c r="W53" i="4" s="1"/>
  <c r="V65" i="4"/>
  <c r="W65" i="4" s="1"/>
  <c r="V83" i="4"/>
  <c r="W83" i="4" s="1"/>
  <c r="V90" i="4"/>
  <c r="W90" i="4" s="1"/>
  <c r="V95" i="4"/>
  <c r="W95" i="4" s="1"/>
  <c r="V103" i="4"/>
  <c r="W103" i="4" s="1"/>
  <c r="V113" i="4"/>
  <c r="W113" i="4" s="1"/>
  <c r="V116" i="4"/>
  <c r="W116" i="4" s="1"/>
  <c r="V130" i="4"/>
  <c r="W130" i="4" s="1"/>
  <c r="V161" i="4"/>
  <c r="W161" i="4" s="1"/>
  <c r="V164" i="4"/>
  <c r="W164" i="4" s="1"/>
  <c r="V169" i="4"/>
  <c r="W169" i="4" s="1"/>
  <c r="O209" i="4"/>
  <c r="N8" i="8"/>
  <c r="G209" i="8"/>
  <c r="D8" i="14" s="1"/>
  <c r="K209" i="1"/>
  <c r="D4" i="14" s="1"/>
  <c r="Q209" i="1"/>
  <c r="Y197" i="1"/>
  <c r="R209" i="1"/>
  <c r="M209" i="1"/>
  <c r="J209" i="4"/>
  <c r="T209" i="1"/>
  <c r="L209" i="4"/>
  <c r="P209" i="1"/>
  <c r="L209" i="1"/>
  <c r="S209" i="1"/>
  <c r="P161" i="8"/>
  <c r="D6" i="14"/>
  <c r="Y46" i="1"/>
  <c r="Z177" i="1"/>
  <c r="Z41" i="1"/>
  <c r="Z37" i="1"/>
  <c r="Z82" i="1"/>
  <c r="Y10" i="1"/>
  <c r="Z19" i="1"/>
  <c r="P174" i="8"/>
  <c r="Y57" i="1"/>
  <c r="Z153" i="1"/>
  <c r="Z69" i="1"/>
  <c r="AA69" i="1" s="1"/>
  <c r="Z128" i="1"/>
  <c r="Z152" i="1"/>
  <c r="P17" i="8"/>
  <c r="Z174" i="1"/>
  <c r="Z54" i="1"/>
  <c r="Y122" i="1"/>
  <c r="Y123" i="1"/>
  <c r="Y125" i="1"/>
  <c r="Y126" i="1"/>
  <c r="Y129" i="1"/>
  <c r="Y130" i="1"/>
  <c r="Y133" i="1"/>
  <c r="Y134" i="1"/>
  <c r="Y142" i="1"/>
  <c r="Y165" i="1"/>
  <c r="Y166" i="1"/>
  <c r="Y170" i="1"/>
  <c r="Y171" i="1"/>
  <c r="Y204" i="1"/>
  <c r="P91" i="8"/>
  <c r="P120" i="8"/>
  <c r="P163" i="8"/>
  <c r="P194" i="8"/>
  <c r="P196" i="8"/>
  <c r="P198" i="8"/>
  <c r="P204" i="8"/>
  <c r="P44" i="8"/>
  <c r="Y139" i="1"/>
  <c r="P130" i="8"/>
  <c r="P157" i="8"/>
  <c r="P160" i="8"/>
  <c r="P193" i="8"/>
  <c r="Z14" i="1"/>
  <c r="P70" i="8"/>
  <c r="P49" i="8"/>
  <c r="Z147" i="1"/>
  <c r="Z200" i="1"/>
  <c r="P76" i="8"/>
  <c r="P34" i="8"/>
  <c r="P73" i="8"/>
  <c r="P139" i="8"/>
  <c r="P159" i="8"/>
  <c r="P188" i="8"/>
  <c r="P192" i="8"/>
  <c r="P202" i="8"/>
  <c r="P145" i="8"/>
  <c r="Z81" i="1"/>
  <c r="Z105" i="1"/>
  <c r="Z113" i="1"/>
  <c r="Z146" i="1"/>
  <c r="Z199" i="1"/>
  <c r="Y13" i="1"/>
  <c r="Y15" i="1"/>
  <c r="Y16" i="1"/>
  <c r="Y21" i="1"/>
  <c r="Y23" i="1"/>
  <c r="Y24" i="1"/>
  <c r="Y25" i="1"/>
  <c r="Y26" i="1"/>
  <c r="Y27" i="1"/>
  <c r="Y28" i="1"/>
  <c r="Y29" i="1"/>
  <c r="Y39" i="1"/>
  <c r="Y40" i="1"/>
  <c r="Y41" i="1"/>
  <c r="Y42" i="1"/>
  <c r="Y43" i="1"/>
  <c r="Y44" i="1"/>
  <c r="Y45" i="1"/>
  <c r="Y48" i="1"/>
  <c r="Y52" i="1"/>
  <c r="Y53" i="1"/>
  <c r="Y54" i="1"/>
  <c r="Y55" i="1"/>
  <c r="Y56" i="1"/>
  <c r="Y70" i="1"/>
  <c r="Y72" i="1"/>
  <c r="Y73" i="1"/>
  <c r="Y89" i="1"/>
  <c r="Y90" i="1"/>
  <c r="Y91" i="1"/>
  <c r="Y179" i="1"/>
  <c r="Y180" i="1"/>
  <c r="Y181" i="1"/>
  <c r="Y182" i="1"/>
  <c r="Y183" i="1"/>
  <c r="Y184" i="1"/>
  <c r="Y185" i="1"/>
  <c r="P21" i="8"/>
  <c r="P55" i="8"/>
  <c r="P81" i="8"/>
  <c r="P113" i="8"/>
  <c r="P122" i="8"/>
  <c r="P187" i="8"/>
  <c r="P191" i="8"/>
  <c r="P199" i="8"/>
  <c r="P201" i="8"/>
  <c r="P207" i="8"/>
  <c r="Z57" i="1"/>
  <c r="Z71" i="1"/>
  <c r="Y207" i="1"/>
  <c r="P180" i="8"/>
  <c r="G11" i="14"/>
  <c r="Y178" i="1"/>
  <c r="P29" i="8"/>
  <c r="P66" i="8"/>
  <c r="P77" i="8"/>
  <c r="P143" i="8"/>
  <c r="Y47" i="1"/>
  <c r="Y75" i="1"/>
  <c r="Z99" i="1"/>
  <c r="P84" i="8"/>
  <c r="P164" i="8"/>
  <c r="Y80" i="1"/>
  <c r="Y71" i="1"/>
  <c r="Y92" i="1"/>
  <c r="Y94" i="1"/>
  <c r="Y95" i="1"/>
  <c r="Y96" i="1"/>
  <c r="Y110" i="1"/>
  <c r="Y112" i="1"/>
  <c r="Y113" i="1"/>
  <c r="Y114" i="1"/>
  <c r="Y116" i="1"/>
  <c r="Y138" i="1"/>
  <c r="Y140" i="1"/>
  <c r="Y146" i="1"/>
  <c r="Y147" i="1"/>
  <c r="Y148" i="1"/>
  <c r="Y149" i="1"/>
  <c r="Y150" i="1"/>
  <c r="Y151" i="1"/>
  <c r="Y152" i="1"/>
  <c r="Y153" i="1"/>
  <c r="Y154" i="1"/>
  <c r="Y155" i="1"/>
  <c r="Y156" i="1"/>
  <c r="Y157" i="1"/>
  <c r="Y158" i="1"/>
  <c r="Y159" i="1"/>
  <c r="Y160" i="1"/>
  <c r="Y161" i="1"/>
  <c r="Y168" i="1"/>
  <c r="Y196" i="1"/>
  <c r="Y199" i="1"/>
  <c r="Y200" i="1"/>
  <c r="P75" i="8"/>
  <c r="P54" i="8"/>
  <c r="P87" i="8"/>
  <c r="Z78" i="1"/>
  <c r="Y201" i="1"/>
  <c r="P67" i="8"/>
  <c r="P41" i="8"/>
  <c r="P146" i="8"/>
  <c r="P118" i="8"/>
  <c r="P19" i="8"/>
  <c r="Y164" i="1"/>
  <c r="Y59" i="1"/>
  <c r="Y173" i="1"/>
  <c r="P10" i="8"/>
  <c r="P167" i="8"/>
  <c r="P27" i="8"/>
  <c r="Y11" i="1"/>
  <c r="Z66" i="1"/>
  <c r="Z180" i="1"/>
  <c r="Z196" i="1"/>
  <c r="Y119" i="1"/>
  <c r="P83" i="8"/>
  <c r="Y172" i="1"/>
  <c r="Y64" i="1"/>
  <c r="Y65" i="1"/>
  <c r="Y66" i="1"/>
  <c r="Y81" i="1"/>
  <c r="Y82" i="1"/>
  <c r="Y83" i="1"/>
  <c r="Y84" i="1"/>
  <c r="Y86" i="1"/>
  <c r="Y87" i="1"/>
  <c r="Y100" i="1"/>
  <c r="Y101" i="1"/>
  <c r="Y102" i="1"/>
  <c r="Y103" i="1"/>
  <c r="Y104" i="1"/>
  <c r="Y105" i="1"/>
  <c r="Y106" i="1"/>
  <c r="Y107" i="1"/>
  <c r="Z194" i="1"/>
  <c r="Z207" i="1"/>
  <c r="Y121" i="1"/>
  <c r="Y34" i="1"/>
  <c r="Y108" i="1"/>
  <c r="Y189" i="1"/>
  <c r="Y99" i="1"/>
  <c r="Y98" i="1"/>
  <c r="Y77" i="1"/>
  <c r="P144" i="8"/>
  <c r="Y68" i="1"/>
  <c r="P170" i="8"/>
  <c r="Y18" i="1"/>
  <c r="Z204" i="1"/>
  <c r="Y194" i="1"/>
  <c r="Y202" i="1"/>
  <c r="Z143" i="1"/>
  <c r="AA143" i="1" s="1"/>
  <c r="P154" i="8"/>
  <c r="Z123" i="1"/>
  <c r="P59" i="8"/>
  <c r="Y63" i="1"/>
  <c r="P86" i="8"/>
  <c r="Z179" i="1"/>
  <c r="Y79" i="1"/>
  <c r="Z26" i="1"/>
  <c r="Y93" i="1"/>
  <c r="Y49" i="1"/>
  <c r="P175" i="8"/>
  <c r="Y31" i="1"/>
  <c r="Y36" i="1"/>
  <c r="Y37" i="1"/>
  <c r="Z32" i="1"/>
  <c r="Z149" i="1"/>
  <c r="Z22" i="1"/>
  <c r="Y17" i="1"/>
  <c r="P45" i="8"/>
  <c r="Z202" i="1"/>
  <c r="Z9" i="1"/>
  <c r="Z186" i="1"/>
  <c r="Z169" i="1"/>
  <c r="Z55" i="1"/>
  <c r="P16" i="8"/>
  <c r="P151" i="8"/>
  <c r="Y136" i="1"/>
  <c r="P65" i="8"/>
  <c r="Z29" i="1"/>
  <c r="Z16" i="1"/>
  <c r="Y193" i="1"/>
  <c r="Z151" i="1"/>
  <c r="P80" i="8"/>
  <c r="P123" i="8"/>
  <c r="Y175" i="1"/>
  <c r="Y22" i="1"/>
  <c r="P153" i="8"/>
  <c r="P100" i="8"/>
  <c r="Z60" i="1"/>
  <c r="Z135" i="1"/>
  <c r="Z67" i="1"/>
  <c r="Z46" i="1"/>
  <c r="Z88" i="1"/>
  <c r="Z108" i="1"/>
  <c r="Z10" i="1"/>
  <c r="Y174" i="1"/>
  <c r="Y191" i="1"/>
  <c r="Z120" i="1"/>
  <c r="AA120" i="1" s="1"/>
  <c r="Z121" i="1"/>
  <c r="Y124" i="1"/>
  <c r="Y35" i="1"/>
  <c r="P46" i="8"/>
  <c r="I209" i="7"/>
  <c r="Z101" i="1"/>
  <c r="Z50" i="1"/>
  <c r="Z94" i="1"/>
  <c r="Z144" i="1"/>
  <c r="Z51" i="1"/>
  <c r="Z187" i="1"/>
  <c r="Z33" i="1"/>
  <c r="Z68" i="1"/>
  <c r="Z127" i="1"/>
  <c r="AA127" i="1" s="1"/>
  <c r="Z38" i="1"/>
  <c r="Z31" i="1"/>
  <c r="Z104" i="1"/>
  <c r="Z72" i="1"/>
  <c r="Z141" i="1"/>
  <c r="Z98" i="1"/>
  <c r="Z109" i="1"/>
  <c r="Z162" i="1"/>
  <c r="Z124" i="1"/>
  <c r="Z115" i="1"/>
  <c r="Z12" i="1"/>
  <c r="Z11" i="1"/>
  <c r="Z118" i="1"/>
  <c r="AA118" i="1" s="1"/>
  <c r="Z132" i="1"/>
  <c r="Z197" i="1"/>
  <c r="Z47" i="1"/>
  <c r="Z20" i="1"/>
  <c r="P182" i="8"/>
  <c r="P171" i="8"/>
  <c r="P102" i="8"/>
  <c r="Z74" i="1"/>
  <c r="Z80" i="1"/>
  <c r="Z91" i="1"/>
  <c r="Z17" i="1"/>
  <c r="Z76" i="1"/>
  <c r="Z139" i="1"/>
  <c r="Z35" i="1"/>
  <c r="Z75" i="1"/>
  <c r="Z203" i="1"/>
  <c r="Z195" i="1"/>
  <c r="Z189" i="1"/>
  <c r="Z30" i="1"/>
  <c r="Z59" i="1"/>
  <c r="Z175" i="1"/>
  <c r="Z18" i="1"/>
  <c r="Z131" i="1"/>
  <c r="AA131" i="1" s="1"/>
  <c r="P126" i="8"/>
  <c r="Z95" i="1"/>
  <c r="N11" i="8"/>
  <c r="P121" i="8"/>
  <c r="P184" i="8"/>
  <c r="P64" i="8"/>
  <c r="P30" i="8"/>
  <c r="O141" i="8"/>
  <c r="O31" i="8"/>
  <c r="P88" i="8"/>
  <c r="P134" i="8"/>
  <c r="P40" i="8"/>
  <c r="O11" i="8"/>
  <c r="P35" i="8"/>
  <c r="P177" i="8"/>
  <c r="P131" i="8"/>
  <c r="O57" i="8"/>
  <c r="P166" i="8"/>
  <c r="P128" i="8"/>
  <c r="P24" i="8"/>
  <c r="P94" i="8"/>
  <c r="P12" i="8"/>
  <c r="Y76" i="1"/>
  <c r="Y60" i="1"/>
  <c r="O183" i="8"/>
  <c r="Z190" i="1"/>
  <c r="Y74" i="1"/>
  <c r="Y51" i="1"/>
  <c r="P89" i="8"/>
  <c r="Y195" i="1"/>
  <c r="P36" i="8"/>
  <c r="P90" i="8"/>
  <c r="O112" i="8"/>
  <c r="O9" i="8"/>
  <c r="P32" i="8"/>
  <c r="P25" i="8"/>
  <c r="P101" i="8"/>
  <c r="P155" i="8"/>
  <c r="P78" i="8"/>
  <c r="Y115" i="1"/>
  <c r="Y50" i="1"/>
  <c r="Z79" i="1"/>
  <c r="Y198" i="1"/>
  <c r="Y192" i="1"/>
  <c r="Y33" i="1"/>
  <c r="Y188" i="1"/>
  <c r="Y190" i="1"/>
  <c r="Z193" i="1"/>
  <c r="Z111" i="1"/>
  <c r="Y38" i="1"/>
  <c r="Y61" i="1"/>
  <c r="Z172" i="1"/>
  <c r="Y9" i="1"/>
  <c r="Y186" i="1"/>
  <c r="Y19" i="1"/>
  <c r="P50" i="8"/>
  <c r="P74" i="8"/>
  <c r="P129" i="8"/>
  <c r="P79" i="8"/>
  <c r="O190" i="8"/>
  <c r="P106" i="8"/>
  <c r="P97" i="8"/>
  <c r="Y67" i="1"/>
  <c r="Z58" i="1"/>
  <c r="P58" i="8"/>
  <c r="Y58" i="1"/>
  <c r="Y141" i="1"/>
  <c r="P85" i="8"/>
  <c r="Z49" i="1"/>
  <c r="Z61" i="1"/>
  <c r="P111" i="8"/>
  <c r="P178" i="8"/>
  <c r="Y32" i="1"/>
  <c r="Z63" i="1"/>
  <c r="P114" i="8"/>
  <c r="Z136" i="1"/>
  <c r="Y135" i="1"/>
  <c r="Z62" i="1"/>
  <c r="Z117" i="1"/>
  <c r="Y177" i="1"/>
  <c r="Y88" i="1"/>
  <c r="O200" i="8"/>
  <c r="O98" i="8"/>
  <c r="O93" i="8"/>
  <c r="P133" i="8"/>
  <c r="P168" i="8"/>
  <c r="P137" i="8"/>
  <c r="P147" i="8"/>
  <c r="P82" i="8"/>
  <c r="O47" i="8"/>
  <c r="P105" i="8"/>
  <c r="Y20" i="1"/>
  <c r="Y111" i="1"/>
  <c r="Y169" i="1"/>
  <c r="Y176" i="1"/>
  <c r="O14" i="8"/>
  <c r="P15" i="8"/>
  <c r="P68" i="8"/>
  <c r="P33" i="8"/>
  <c r="P23" i="8"/>
  <c r="O60" i="8"/>
  <c r="P176" i="8"/>
  <c r="O138" i="8"/>
  <c r="P127" i="8"/>
  <c r="P149" i="8"/>
  <c r="P148" i="8"/>
  <c r="P115" i="8"/>
  <c r="O124" i="8"/>
  <c r="P162" i="8"/>
  <c r="P51" i="8"/>
  <c r="P63" i="8"/>
  <c r="P99" i="8"/>
  <c r="P179" i="8"/>
  <c r="P189" i="8"/>
  <c r="P195" i="8"/>
  <c r="P197" i="8"/>
  <c r="P186" i="8"/>
  <c r="AA172" i="1" l="1"/>
  <c r="I6" i="14"/>
  <c r="J6" i="14" s="1"/>
  <c r="AA145" i="1"/>
  <c r="AA128" i="1"/>
  <c r="AA12" i="1"/>
  <c r="AA132" i="1"/>
  <c r="AA137" i="1"/>
  <c r="AA26" i="1"/>
  <c r="AA55" i="1"/>
  <c r="AA30" i="1"/>
  <c r="AA49" i="1"/>
  <c r="AA180" i="1"/>
  <c r="AA80" i="1"/>
  <c r="AA78" i="1"/>
  <c r="AA124" i="1"/>
  <c r="AA85" i="1"/>
  <c r="AA123" i="1"/>
  <c r="AA62" i="1"/>
  <c r="AA104" i="1"/>
  <c r="P60" i="8"/>
  <c r="P47" i="8"/>
  <c r="P190" i="8"/>
  <c r="AA162" i="1"/>
  <c r="P11" i="8"/>
  <c r="P93" i="8"/>
  <c r="P31" i="8"/>
  <c r="P98" i="8"/>
  <c r="P200" i="8"/>
  <c r="P14" i="8"/>
  <c r="AA14" i="1"/>
  <c r="AA75" i="1"/>
  <c r="AA117" i="1"/>
  <c r="AA46" i="1"/>
  <c r="AA57" i="1"/>
  <c r="AA193" i="1"/>
  <c r="AA189" i="1"/>
  <c r="AA11" i="1"/>
  <c r="AA17" i="1"/>
  <c r="AA59" i="1"/>
  <c r="AA63" i="1"/>
  <c r="AA109" i="1"/>
  <c r="AA144" i="1"/>
  <c r="AA149" i="1"/>
  <c r="AA68" i="1"/>
  <c r="AA95" i="1"/>
  <c r="AA151" i="1"/>
  <c r="AA136" i="1"/>
  <c r="AA31" i="1"/>
  <c r="AA207" i="1"/>
  <c r="AA98" i="1"/>
  <c r="AA16" i="1"/>
  <c r="AA29" i="1"/>
  <c r="AA72" i="1"/>
  <c r="AA61" i="1"/>
  <c r="N209" i="8"/>
  <c r="AA187" i="1"/>
  <c r="AA79" i="1"/>
  <c r="AA35" i="1"/>
  <c r="AA101" i="1"/>
  <c r="AA121" i="1"/>
  <c r="AA202" i="1"/>
  <c r="AA91" i="1"/>
  <c r="AA175" i="1"/>
  <c r="AA47" i="1"/>
  <c r="AA94" i="1"/>
  <c r="AA10" i="1"/>
  <c r="AA197" i="1"/>
  <c r="AA111" i="1"/>
  <c r="AA74" i="1"/>
  <c r="AA141" i="1"/>
  <c r="AA38" i="1"/>
  <c r="AA169" i="1"/>
  <c r="AA146" i="1"/>
  <c r="AA13" i="1"/>
  <c r="AA76" i="1"/>
  <c r="AA22" i="1"/>
  <c r="AA190" i="1"/>
  <c r="AA195" i="1"/>
  <c r="AA204" i="1"/>
  <c r="AA194" i="1"/>
  <c r="AA199" i="1"/>
  <c r="AA174" i="1"/>
  <c r="AA188" i="1"/>
  <c r="AA140" i="1"/>
  <c r="AA150" i="1"/>
  <c r="AA165" i="1"/>
  <c r="AA170" i="1"/>
  <c r="AA159" i="1"/>
  <c r="AA107" i="1"/>
  <c r="AA40" i="1"/>
  <c r="AA100" i="1"/>
  <c r="AA176" i="1"/>
  <c r="AA148" i="1"/>
  <c r="AA160" i="1"/>
  <c r="AA36" i="1"/>
  <c r="AA34" i="1"/>
  <c r="AA183" i="1"/>
  <c r="AA106" i="1"/>
  <c r="AA158" i="1"/>
  <c r="AA154" i="1"/>
  <c r="AA181" i="1"/>
  <c r="AA155" i="1"/>
  <c r="AA58" i="1"/>
  <c r="AA139" i="1"/>
  <c r="AA186" i="1"/>
  <c r="AA113" i="1"/>
  <c r="AA19" i="1"/>
  <c r="AA43" i="1"/>
  <c r="AA110" i="1"/>
  <c r="AA84" i="1"/>
  <c r="AA87" i="1"/>
  <c r="AA45" i="1"/>
  <c r="AA184" i="1"/>
  <c r="AA103" i="1"/>
  <c r="AA126" i="1"/>
  <c r="AA24" i="1"/>
  <c r="AA138" i="1"/>
  <c r="AA130" i="1"/>
  <c r="AA116" i="1"/>
  <c r="AA166" i="1"/>
  <c r="AA114" i="1"/>
  <c r="AA73" i="1"/>
  <c r="AA142" i="1"/>
  <c r="AA178" i="1"/>
  <c r="AA168" i="1"/>
  <c r="AA67" i="1"/>
  <c r="AA9" i="1"/>
  <c r="AA179" i="1"/>
  <c r="AA99" i="1"/>
  <c r="AA105" i="1"/>
  <c r="AA200" i="1"/>
  <c r="AA152" i="1"/>
  <c r="AA41" i="1"/>
  <c r="AA77" i="1"/>
  <c r="AA53" i="1"/>
  <c r="AA115" i="1"/>
  <c r="AA135" i="1"/>
  <c r="AA196" i="1"/>
  <c r="AA81" i="1"/>
  <c r="AA147" i="1"/>
  <c r="AA177" i="1"/>
  <c r="AA191" i="1"/>
  <c r="AA198" i="1"/>
  <c r="AA185" i="1"/>
  <c r="AA122" i="1"/>
  <c r="AA156" i="1"/>
  <c r="AA27" i="1"/>
  <c r="AA42" i="1"/>
  <c r="AA92" i="1"/>
  <c r="AA171" i="1"/>
  <c r="AA90" i="1"/>
  <c r="AA89" i="1"/>
  <c r="AA23" i="1"/>
  <c r="AA83" i="1"/>
  <c r="AA182" i="1"/>
  <c r="AA70" i="1"/>
  <c r="AA102" i="1"/>
  <c r="AA192" i="1"/>
  <c r="AA96" i="1"/>
  <c r="Y209" i="1"/>
  <c r="Y211" i="1" s="1"/>
  <c r="AA18" i="1"/>
  <c r="AA203" i="1"/>
  <c r="AA20" i="1"/>
  <c r="AA51" i="1"/>
  <c r="AA60" i="1"/>
  <c r="AA82" i="1"/>
  <c r="AA39" i="1"/>
  <c r="AA65" i="1"/>
  <c r="AA173" i="1"/>
  <c r="AA133" i="1"/>
  <c r="AA33" i="1"/>
  <c r="AA108" i="1"/>
  <c r="AA32" i="1"/>
  <c r="AA66" i="1"/>
  <c r="AA153" i="1"/>
  <c r="AA37" i="1"/>
  <c r="AA48" i="1"/>
  <c r="AA93" i="1"/>
  <c r="AA86" i="1"/>
  <c r="AA129" i="1"/>
  <c r="AA28" i="1"/>
  <c r="AA161" i="1"/>
  <c r="AA56" i="1"/>
  <c r="AA134" i="1"/>
  <c r="AA112" i="1"/>
  <c r="AA25" i="1"/>
  <c r="AA157" i="1"/>
  <c r="AA52" i="1"/>
  <c r="AA21" i="1"/>
  <c r="AA15" i="1"/>
  <c r="AA44" i="1"/>
  <c r="AA201" i="1"/>
  <c r="AA64" i="1"/>
  <c r="AA164" i="1"/>
  <c r="AA125" i="1"/>
  <c r="AA50" i="1"/>
  <c r="AA88" i="1"/>
  <c r="AA71" i="1"/>
  <c r="AA54" i="1"/>
  <c r="P8" i="8"/>
  <c r="W8" i="4"/>
  <c r="W209" i="4" s="1"/>
  <c r="V209" i="4"/>
  <c r="P213" i="1"/>
  <c r="Q209" i="4"/>
  <c r="V209" i="1"/>
  <c r="O211" i="1"/>
  <c r="G9" i="14"/>
  <c r="G209" i="5"/>
  <c r="G212" i="4"/>
  <c r="D5" i="14"/>
  <c r="F7" i="14"/>
  <c r="L212" i="4"/>
  <c r="L213" i="4" s="1"/>
  <c r="F5" i="14"/>
  <c r="J209" i="8"/>
  <c r="I209" i="8"/>
  <c r="G214" i="4"/>
  <c r="D208" i="11"/>
  <c r="D209" i="5"/>
  <c r="D205" i="6"/>
  <c r="E4" i="14"/>
  <c r="E12" i="14" s="1"/>
  <c r="G6" i="14"/>
  <c r="E209" i="1"/>
  <c r="E217" i="1" s="1"/>
  <c r="F209" i="1"/>
  <c r="D208" i="12"/>
  <c r="P57" i="8"/>
  <c r="P124" i="8"/>
  <c r="P183" i="8"/>
  <c r="P112" i="8"/>
  <c r="P141" i="8"/>
  <c r="O213" i="1"/>
  <c r="F4" i="14"/>
  <c r="P138" i="8"/>
  <c r="Z119" i="1"/>
  <c r="AA119" i="1" s="1"/>
  <c r="P9" i="8"/>
  <c r="I7" i="14" l="1"/>
  <c r="J7" i="14" s="1"/>
  <c r="F8" i="14"/>
  <c r="I5" i="14"/>
  <c r="J5" i="14" s="1"/>
  <c r="I4" i="14"/>
  <c r="J4" i="14" s="1"/>
  <c r="F208" i="12"/>
  <c r="C9" i="14" s="1"/>
  <c r="Z209" i="1"/>
  <c r="AA209" i="1"/>
  <c r="O209" i="8"/>
  <c r="P209" i="8"/>
  <c r="G7" i="14"/>
  <c r="G213" i="4"/>
  <c r="C4" i="14"/>
  <c r="G5" i="14"/>
  <c r="P211" i="1"/>
  <c r="Q212" i="1" s="1"/>
  <c r="C7" i="14"/>
  <c r="C10" i="14"/>
  <c r="C6" i="14"/>
  <c r="D12" i="14"/>
  <c r="G4" i="14"/>
  <c r="J212" i="1"/>
  <c r="C11" i="14"/>
  <c r="I8" i="14" l="1"/>
  <c r="J8" i="14" s="1"/>
  <c r="C14" i="14"/>
  <c r="C12" i="14"/>
  <c r="P214" i="1"/>
  <c r="Q214" i="1" s="1"/>
  <c r="Q213" i="1"/>
  <c r="J213" i="1"/>
  <c r="O214" i="1"/>
  <c r="J214" i="1" s="1"/>
  <c r="G8" i="14"/>
  <c r="F14" i="14"/>
  <c r="G14" i="14" l="1"/>
  <c r="G10" i="14" l="1"/>
  <c r="G12" i="14" s="1"/>
  <c r="F12" i="14"/>
  <c r="H11" i="14" l="1"/>
  <c r="H4" i="14"/>
  <c r="H8" i="14"/>
  <c r="H6" i="14"/>
  <c r="H9" i="14"/>
  <c r="H7" i="14"/>
  <c r="H5" i="14"/>
  <c r="H10" i="14"/>
  <c r="H12"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Okes, Jennifer</author>
  </authors>
  <commentList>
    <comment ref="F10" authorId="0" shapeId="0" xr:uid="{00000000-0006-0000-0000-000001000000}">
      <text>
        <r>
          <rPr>
            <b/>
            <sz val="9"/>
            <color indexed="81"/>
            <rFont val="Tahoma"/>
            <family val="2"/>
          </rPr>
          <t>Okes, Jennifer:</t>
        </r>
        <r>
          <rPr>
            <sz val="9"/>
            <color indexed="81"/>
            <rFont val="Tahoma"/>
            <family val="2"/>
          </rPr>
          <t xml:space="preserve">
From Ti m Kahle Sm Attendance worksheet, column L:  FY20-21 Small Attendance Center Payments - Funding at 35% per statute - before proration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Christensen, Theresa</author>
  </authors>
  <commentList>
    <comment ref="E8" authorId="0" shapeId="0" xr:uid="{00000000-0006-0000-0400-000001000000}">
      <text>
        <r>
          <rPr>
            <b/>
            <sz val="9"/>
            <color indexed="81"/>
            <rFont val="Tahoma"/>
            <family val="2"/>
          </rPr>
          <t>Christensen, Theresa:</t>
        </r>
        <r>
          <rPr>
            <sz val="9"/>
            <color indexed="81"/>
            <rFont val="Tahoma"/>
            <family val="2"/>
          </rPr>
          <t xml:space="preserve">
Line 14-CDE-40; no Facility School
vlookup</t>
        </r>
      </text>
    </comment>
    <comment ref="F8" authorId="0" shapeId="0" xr:uid="{00000000-0006-0000-0400-000002000000}">
      <text>
        <r>
          <rPr>
            <b/>
            <sz val="9"/>
            <color indexed="81"/>
            <rFont val="Tahoma"/>
            <family val="2"/>
          </rPr>
          <t>Christensen, Theresa:</t>
        </r>
        <r>
          <rPr>
            <sz val="9"/>
            <color indexed="81"/>
            <rFont val="Tahoma"/>
            <family val="2"/>
          </rPr>
          <t xml:space="preserve">
Line 1-CDE-40; no faciility school
vlookup</t>
        </r>
      </text>
    </comment>
    <comment ref="J8" authorId="0" shapeId="0" xr:uid="{00000000-0006-0000-0400-000003000000}">
      <text>
        <r>
          <rPr>
            <b/>
            <sz val="9"/>
            <color indexed="81"/>
            <rFont val="Tahoma"/>
            <family val="2"/>
          </rPr>
          <t>Christensen, Theresa:</t>
        </r>
        <r>
          <rPr>
            <sz val="9"/>
            <color indexed="81"/>
            <rFont val="Tahoma"/>
            <family val="2"/>
          </rPr>
          <t xml:space="preserve">
Line 14-CDE-40; no Facility School
</t>
        </r>
      </text>
    </comment>
    <comment ref="K8" authorId="0" shapeId="0" xr:uid="{00000000-0006-0000-0400-000004000000}">
      <text>
        <r>
          <rPr>
            <b/>
            <sz val="9"/>
            <color indexed="81"/>
            <rFont val="Tahoma"/>
            <family val="2"/>
          </rPr>
          <t>Christensen, Theresa:</t>
        </r>
        <r>
          <rPr>
            <sz val="9"/>
            <color indexed="81"/>
            <rFont val="Tahoma"/>
            <family val="2"/>
          </rPr>
          <t xml:space="preserve">
Line 1-CDE-40; no faciility school</t>
        </r>
      </text>
    </comment>
  </commentList>
</comments>
</file>

<file path=xl/sharedStrings.xml><?xml version="1.0" encoding="utf-8"?>
<sst xmlns="http://schemas.openxmlformats.org/spreadsheetml/2006/main" count="5386" uniqueCount="685">
  <si>
    <t>DISTRICT CODE</t>
  </si>
  <si>
    <t>COUNTY</t>
  </si>
  <si>
    <t>DISTRICT</t>
  </si>
  <si>
    <t>0010</t>
  </si>
  <si>
    <t>ADAMS</t>
  </si>
  <si>
    <t>MAPLETON 1</t>
  </si>
  <si>
    <t>0020</t>
  </si>
  <si>
    <t>ADAMS 12 FIVE STAR</t>
  </si>
  <si>
    <t>0030</t>
  </si>
  <si>
    <t>ADAMS CITY 14</t>
  </si>
  <si>
    <t>0040</t>
  </si>
  <si>
    <t>BRIGHTON 27J</t>
  </si>
  <si>
    <t>0050</t>
  </si>
  <si>
    <t>BENNETT 29J</t>
  </si>
  <si>
    <t>0060</t>
  </si>
  <si>
    <t>STRASBURG 31J</t>
  </si>
  <si>
    <t>0070</t>
  </si>
  <si>
    <t>WESTMINSTER 50</t>
  </si>
  <si>
    <t>0100</t>
  </si>
  <si>
    <t>ALAMOSA</t>
  </si>
  <si>
    <t>ALAMOSA RE-11J</t>
  </si>
  <si>
    <t>0110</t>
  </si>
  <si>
    <t>SANGRE DE CRISTO RE-22J</t>
  </si>
  <si>
    <t>0120</t>
  </si>
  <si>
    <t>ARAPAHOE</t>
  </si>
  <si>
    <t>ENGLEWOOD 1</t>
  </si>
  <si>
    <t>0123</t>
  </si>
  <si>
    <t>SHERIDAN 2</t>
  </si>
  <si>
    <t>0130</t>
  </si>
  <si>
    <t>CHERRY CREEK 5</t>
  </si>
  <si>
    <t>0140</t>
  </si>
  <si>
    <t>LITTLETON 6</t>
  </si>
  <si>
    <t>0170</t>
  </si>
  <si>
    <t>DEER TRAIL 26J</t>
  </si>
  <si>
    <t>0180</t>
  </si>
  <si>
    <t>ADAMS-ARAPAHOE 28J</t>
  </si>
  <si>
    <t>0190</t>
  </si>
  <si>
    <t>BYERS 32J</t>
  </si>
  <si>
    <t>0220</t>
  </si>
  <si>
    <t>ARCHULETA</t>
  </si>
  <si>
    <t>ARCHULETA COUNTY 50JT</t>
  </si>
  <si>
    <t>0230</t>
  </si>
  <si>
    <t>BACA</t>
  </si>
  <si>
    <t>WALSH RE-1</t>
  </si>
  <si>
    <t>0240</t>
  </si>
  <si>
    <t>PRITCHETT RE-3</t>
  </si>
  <si>
    <t>0250</t>
  </si>
  <si>
    <t>SPRINGFIELD RE-4</t>
  </si>
  <si>
    <t>0260</t>
  </si>
  <si>
    <t>VILAS RE-5</t>
  </si>
  <si>
    <t>0270</t>
  </si>
  <si>
    <t>CAMPO RE-6</t>
  </si>
  <si>
    <t>0290</t>
  </si>
  <si>
    <t>BENT</t>
  </si>
  <si>
    <t>LAS ANIMAS RE-1</t>
  </si>
  <si>
    <t>0310</t>
  </si>
  <si>
    <t>MCCLAVE RE-2</t>
  </si>
  <si>
    <t>0470</t>
  </si>
  <si>
    <t>BOULDER</t>
  </si>
  <si>
    <t>ST VRAIN VALLEY RE-1J</t>
  </si>
  <si>
    <t>0480</t>
  </si>
  <si>
    <t>BOULDER VALLEY RE-2J</t>
  </si>
  <si>
    <t>0490</t>
  </si>
  <si>
    <t>CHAFFEE</t>
  </si>
  <si>
    <t>BUENA VISTA R-31</t>
  </si>
  <si>
    <t>0500</t>
  </si>
  <si>
    <t>SALIDA R-32(J)</t>
  </si>
  <si>
    <t>0510</t>
  </si>
  <si>
    <t>CHEYENNE</t>
  </si>
  <si>
    <t>KIT CARSON R-1</t>
  </si>
  <si>
    <t>0520</t>
  </si>
  <si>
    <t>CHEYENNE RE-5</t>
  </si>
  <si>
    <t>0540</t>
  </si>
  <si>
    <t>CLEAR CREEK</t>
  </si>
  <si>
    <t>CLEAR CREEK RE-1</t>
  </si>
  <si>
    <t>0550</t>
  </si>
  <si>
    <t>CONEJOS</t>
  </si>
  <si>
    <t>NORTH CONEJOS RE-1J</t>
  </si>
  <si>
    <t>0560</t>
  </si>
  <si>
    <t>SANFORD 6J</t>
  </si>
  <si>
    <t>0580</t>
  </si>
  <si>
    <t>SOUTH CONEJOS RE-10</t>
  </si>
  <si>
    <t>0640</t>
  </si>
  <si>
    <t>COSTILLA</t>
  </si>
  <si>
    <t>CENTENNIAL R-1</t>
  </si>
  <si>
    <t>0740</t>
  </si>
  <si>
    <t>SIERRA GRANDE R-30</t>
  </si>
  <si>
    <t>0770</t>
  </si>
  <si>
    <t>CROWLEY</t>
  </si>
  <si>
    <t>CROWLEY COUNTY RE-1-J</t>
  </si>
  <si>
    <t>0860</t>
  </si>
  <si>
    <t>CUSTER</t>
  </si>
  <si>
    <t>CUSTER COUNTY C1</t>
  </si>
  <si>
    <t>0870</t>
  </si>
  <si>
    <t>DELTA</t>
  </si>
  <si>
    <t>DELTA COUNTY 50(J)</t>
  </si>
  <si>
    <t>0880</t>
  </si>
  <si>
    <t>DENVER</t>
  </si>
  <si>
    <t>DENVER COUNTY 1</t>
  </si>
  <si>
    <t>0890</t>
  </si>
  <si>
    <t>DOLORES</t>
  </si>
  <si>
    <t>DOLORES RE NO.2</t>
  </si>
  <si>
    <t>0900</t>
  </si>
  <si>
    <t>DOUGLAS</t>
  </si>
  <si>
    <t>DOUGLAS COUNTY RE-1</t>
  </si>
  <si>
    <t>0910</t>
  </si>
  <si>
    <t>EAGLE</t>
  </si>
  <si>
    <t>EAGLE COUNTY RE 50</t>
  </si>
  <si>
    <t>0920</t>
  </si>
  <si>
    <t>ELBERT</t>
  </si>
  <si>
    <t>ELIZABETH C-1</t>
  </si>
  <si>
    <t>0930</t>
  </si>
  <si>
    <t>KIOWA C-2</t>
  </si>
  <si>
    <t>0940</t>
  </si>
  <si>
    <t>BIG SANDY 100J</t>
  </si>
  <si>
    <t>0950</t>
  </si>
  <si>
    <t>ELBERT 200</t>
  </si>
  <si>
    <t>0960</t>
  </si>
  <si>
    <t>AGATE 300</t>
  </si>
  <si>
    <t>0970</t>
  </si>
  <si>
    <t>EL PASO</t>
  </si>
  <si>
    <t>CALHAN RJ1</t>
  </si>
  <si>
    <t>0980</t>
  </si>
  <si>
    <t>HARRISON 2</t>
  </si>
  <si>
    <t>0990</t>
  </si>
  <si>
    <t>WIDEFIELD 3</t>
  </si>
  <si>
    <t>1000</t>
  </si>
  <si>
    <t>FOUNTAIN 8</t>
  </si>
  <si>
    <t>1010</t>
  </si>
  <si>
    <t>COLORADO SPRINGS 11</t>
  </si>
  <si>
    <t>1020</t>
  </si>
  <si>
    <t>CHEYENNE MOUNTAIN 12</t>
  </si>
  <si>
    <t>1030</t>
  </si>
  <si>
    <t>MANITOU SPRINGS 14</t>
  </si>
  <si>
    <t>1040</t>
  </si>
  <si>
    <t>ACADEMY 20</t>
  </si>
  <si>
    <t>1050</t>
  </si>
  <si>
    <t>ELLICOTT 22</t>
  </si>
  <si>
    <t>1060</t>
  </si>
  <si>
    <t>PEYTON 23JT</t>
  </si>
  <si>
    <t>1070</t>
  </si>
  <si>
    <t>HANOVER 28</t>
  </si>
  <si>
    <t>1080</t>
  </si>
  <si>
    <t>LEWIS-PALMER 38</t>
  </si>
  <si>
    <t>1110</t>
  </si>
  <si>
    <t>FALCON 49</t>
  </si>
  <si>
    <t>1120</t>
  </si>
  <si>
    <t>EDISON 54JT</t>
  </si>
  <si>
    <t>1130</t>
  </si>
  <si>
    <t>MIAMI-YODER 60</t>
  </si>
  <si>
    <t>1140</t>
  </si>
  <si>
    <t>FREMONT</t>
  </si>
  <si>
    <t>CANON CITY RE-1</t>
  </si>
  <si>
    <t>1150</t>
  </si>
  <si>
    <t>FLORENCE RE-2</t>
  </si>
  <si>
    <t>1160</t>
  </si>
  <si>
    <t>COTOPAXI RE-3</t>
  </si>
  <si>
    <t>1180</t>
  </si>
  <si>
    <t>GARFIELD</t>
  </si>
  <si>
    <t>ROARING FORK RE-1</t>
  </si>
  <si>
    <t>1195</t>
  </si>
  <si>
    <t>GARFIELD RE-2</t>
  </si>
  <si>
    <t>1220</t>
  </si>
  <si>
    <t>1330</t>
  </si>
  <si>
    <t>GILPIN</t>
  </si>
  <si>
    <t>GILPIN COUNTY RE-1</t>
  </si>
  <si>
    <t>1340</t>
  </si>
  <si>
    <t>GRAND</t>
  </si>
  <si>
    <t>WEST GRAND 1-JT</t>
  </si>
  <si>
    <t>1350</t>
  </si>
  <si>
    <t>EAST GRAND 2</t>
  </si>
  <si>
    <t>1360</t>
  </si>
  <si>
    <t>GUNNISON</t>
  </si>
  <si>
    <t>GUNNISON WATERSHED RE-1J</t>
  </si>
  <si>
    <t>1380</t>
  </si>
  <si>
    <t>HINSDALE</t>
  </si>
  <si>
    <t>HINSDALE COUNTY RE-1</t>
  </si>
  <si>
    <t>1390</t>
  </si>
  <si>
    <t>HUERFANO</t>
  </si>
  <si>
    <t>HUERFANO RE-1</t>
  </si>
  <si>
    <t>1400</t>
  </si>
  <si>
    <t>LA VETA RE-2</t>
  </si>
  <si>
    <t>1410</t>
  </si>
  <si>
    <t>JACKSON</t>
  </si>
  <si>
    <t>NORTH PARK R-1</t>
  </si>
  <si>
    <t>1420</t>
  </si>
  <si>
    <t>JEFFERSON</t>
  </si>
  <si>
    <t>JEFFERSON R-1</t>
  </si>
  <si>
    <t>1430</t>
  </si>
  <si>
    <t>KIOWA</t>
  </si>
  <si>
    <t>EADS RE-1</t>
  </si>
  <si>
    <t>1440</t>
  </si>
  <si>
    <t>PLAINVIEW RE-2</t>
  </si>
  <si>
    <t>1450</t>
  </si>
  <si>
    <t>KIT CARSON</t>
  </si>
  <si>
    <t>ARRIBA-FLAGLER C-20</t>
  </si>
  <si>
    <t>1460</t>
  </si>
  <si>
    <t>HI PLAINS R-23</t>
  </si>
  <si>
    <t>1480</t>
  </si>
  <si>
    <t>STRATTON R-4</t>
  </si>
  <si>
    <t>1490</t>
  </si>
  <si>
    <t>BETHUNE R-5</t>
  </si>
  <si>
    <t>1500</t>
  </si>
  <si>
    <t>BURLINGTON RE-6J</t>
  </si>
  <si>
    <t>1510</t>
  </si>
  <si>
    <t>LAKE</t>
  </si>
  <si>
    <t>LEADVILLE R-1</t>
  </si>
  <si>
    <t>1520</t>
  </si>
  <si>
    <t>LA PLATA</t>
  </si>
  <si>
    <t>DURANGO 9-R</t>
  </si>
  <si>
    <t>1530</t>
  </si>
  <si>
    <t>BAYFIELD 10JT-R</t>
  </si>
  <si>
    <t>1540</t>
  </si>
  <si>
    <t>IGNACIO 11 JT</t>
  </si>
  <si>
    <t>1550</t>
  </si>
  <si>
    <t>LARIMER</t>
  </si>
  <si>
    <t>POUDRE R-1</t>
  </si>
  <si>
    <t>1560</t>
  </si>
  <si>
    <t>THOMPSON R-2J</t>
  </si>
  <si>
    <t>1570</t>
  </si>
  <si>
    <t>ESTES PARK R-3</t>
  </si>
  <si>
    <t>1580</t>
  </si>
  <si>
    <t>LAS ANIMAS</t>
  </si>
  <si>
    <t>TRINIDAD 1</t>
  </si>
  <si>
    <t>1590</t>
  </si>
  <si>
    <t>PRIMERO REORGANIZED 2</t>
  </si>
  <si>
    <t>1600</t>
  </si>
  <si>
    <t>HOEHNE REORGANIZED 3</t>
  </si>
  <si>
    <t>1620</t>
  </si>
  <si>
    <t>AGUILAR REORGANIZED 6</t>
  </si>
  <si>
    <t>1750</t>
  </si>
  <si>
    <t>BRANSON REORGANIZED 82</t>
  </si>
  <si>
    <t>1760</t>
  </si>
  <si>
    <t>KIM REORGANIZED 88</t>
  </si>
  <si>
    <t>1780</t>
  </si>
  <si>
    <t>LINCOLN</t>
  </si>
  <si>
    <t>GENOA-HUGO C-113</t>
  </si>
  <si>
    <t>1790</t>
  </si>
  <si>
    <t>LIMON RE-4J</t>
  </si>
  <si>
    <t>1810</t>
  </si>
  <si>
    <t>KARVAL RE-23</t>
  </si>
  <si>
    <t>1828</t>
  </si>
  <si>
    <t>LOGAN</t>
  </si>
  <si>
    <t>VALLEY RE-1</t>
  </si>
  <si>
    <t>1850</t>
  </si>
  <si>
    <t>FRENCHMAN RE-3</t>
  </si>
  <si>
    <t>1860</t>
  </si>
  <si>
    <t>BUFFALO RE-4</t>
  </si>
  <si>
    <t>1870</t>
  </si>
  <si>
    <t>PLATEAU RE-5</t>
  </si>
  <si>
    <t>1980</t>
  </si>
  <si>
    <t>MESA</t>
  </si>
  <si>
    <t>DEBEQUE 49JT</t>
  </si>
  <si>
    <t>1990</t>
  </si>
  <si>
    <t>PLATEAU VALLEY 50</t>
  </si>
  <si>
    <t>2000</t>
  </si>
  <si>
    <t>MESA COUNTY VALLEY 51</t>
  </si>
  <si>
    <t>2010</t>
  </si>
  <si>
    <t>MINERAL</t>
  </si>
  <si>
    <t>CREEDE CONSOLIDATED 1</t>
  </si>
  <si>
    <t>2020</t>
  </si>
  <si>
    <t>MOFFAT</t>
  </si>
  <si>
    <t>MOFFAT COUNTY RE NO. 1</t>
  </si>
  <si>
    <t>2035</t>
  </si>
  <si>
    <t>MONTEZUMA</t>
  </si>
  <si>
    <t>MONTEZUMA-CORTEZ RE-1</t>
  </si>
  <si>
    <t>2055</t>
  </si>
  <si>
    <t>DOLORES RE-4A</t>
  </si>
  <si>
    <t>2070</t>
  </si>
  <si>
    <t>MANCOS RE-6</t>
  </si>
  <si>
    <t>2180</t>
  </si>
  <si>
    <t>MONTROSE</t>
  </si>
  <si>
    <t>MONTROSE RE-1J</t>
  </si>
  <si>
    <t>2190</t>
  </si>
  <si>
    <t>WEST END RE-2</t>
  </si>
  <si>
    <t>2395</t>
  </si>
  <si>
    <t>MORGAN</t>
  </si>
  <si>
    <t>BRUSH RE-2(J)</t>
  </si>
  <si>
    <t>2405</t>
  </si>
  <si>
    <t>FT. MORGAN RE-3</t>
  </si>
  <si>
    <t>2505</t>
  </si>
  <si>
    <t>WELDON VALLEY RE-20(J)</t>
  </si>
  <si>
    <t>2515</t>
  </si>
  <si>
    <t>WIGGINS RE-50(J)</t>
  </si>
  <si>
    <t>2520</t>
  </si>
  <si>
    <t>OTERO</t>
  </si>
  <si>
    <t>EAST OTERO R-1</t>
  </si>
  <si>
    <t>2530</t>
  </si>
  <si>
    <t>ROCKY FORD R-2</t>
  </si>
  <si>
    <t>2535</t>
  </si>
  <si>
    <t>MANZANOLA 3J</t>
  </si>
  <si>
    <t>2540</t>
  </si>
  <si>
    <t>FOWLER R-4J</t>
  </si>
  <si>
    <t>2560</t>
  </si>
  <si>
    <t>CHERAW 31</t>
  </si>
  <si>
    <t>2570</t>
  </si>
  <si>
    <t>SWINK 33</t>
  </si>
  <si>
    <t>2580</t>
  </si>
  <si>
    <t>OURAY</t>
  </si>
  <si>
    <t>OURAY R-1</t>
  </si>
  <si>
    <t>2590</t>
  </si>
  <si>
    <t>RIDGWAY R-2</t>
  </si>
  <si>
    <t>2600</t>
  </si>
  <si>
    <t>PARK</t>
  </si>
  <si>
    <t>PLATTE CANYON R-1</t>
  </si>
  <si>
    <t>2610</t>
  </si>
  <si>
    <t>PARK RE-2</t>
  </si>
  <si>
    <t>2620</t>
  </si>
  <si>
    <t>PHILLIPS</t>
  </si>
  <si>
    <t>HOLYOKE RE-1J</t>
  </si>
  <si>
    <t>2630</t>
  </si>
  <si>
    <t>HAXTUN RE-2J</t>
  </si>
  <si>
    <t>2640</t>
  </si>
  <si>
    <t>PITKIN</t>
  </si>
  <si>
    <t>ASPEN 1</t>
  </si>
  <si>
    <t>2650</t>
  </si>
  <si>
    <t>PROWERS</t>
  </si>
  <si>
    <t>GRANADA RE-1</t>
  </si>
  <si>
    <t>2660</t>
  </si>
  <si>
    <t>LAMAR RE-2</t>
  </si>
  <si>
    <t>2670</t>
  </si>
  <si>
    <t>HOLLY RE-3</t>
  </si>
  <si>
    <t>2680</t>
  </si>
  <si>
    <t>WILEY RE-13JT</t>
  </si>
  <si>
    <t>2690</t>
  </si>
  <si>
    <t>PUEBLO</t>
  </si>
  <si>
    <t>PUEBLO CITY 60</t>
  </si>
  <si>
    <t>2700</t>
  </si>
  <si>
    <t>PUEBLO RURAL 70</t>
  </si>
  <si>
    <t>2710</t>
  </si>
  <si>
    <t>RIO BLANCO</t>
  </si>
  <si>
    <t>MEEKER RE-1</t>
  </si>
  <si>
    <t>2720</t>
  </si>
  <si>
    <t>RANGELY RE-4</t>
  </si>
  <si>
    <t>2730</t>
  </si>
  <si>
    <t>RIO GRANDE</t>
  </si>
  <si>
    <t>DEL NORTE C-7</t>
  </si>
  <si>
    <t>2740</t>
  </si>
  <si>
    <t>MONTE VISTA C-8</t>
  </si>
  <si>
    <t>2750</t>
  </si>
  <si>
    <t>SARGENT RE-33J</t>
  </si>
  <si>
    <t>2760</t>
  </si>
  <si>
    <t>ROUTT</t>
  </si>
  <si>
    <t>HAYDEN RE-1</t>
  </si>
  <si>
    <t>2770</t>
  </si>
  <si>
    <t>STEAMBOAT SPRINGS RE-2</t>
  </si>
  <si>
    <t>2780</t>
  </si>
  <si>
    <t>SOUTH ROUTT RE-3</t>
  </si>
  <si>
    <t>2790</t>
  </si>
  <si>
    <t>SAGUACHE</t>
  </si>
  <si>
    <t>MOUNTAIN VALLEY RE-1</t>
  </si>
  <si>
    <t>2800</t>
  </si>
  <si>
    <t>MOFFAT 2</t>
  </si>
  <si>
    <t>2810</t>
  </si>
  <si>
    <t>CENTER 26JT</t>
  </si>
  <si>
    <t>2820</t>
  </si>
  <si>
    <t>SAN JUAN</t>
  </si>
  <si>
    <t>SILVERTON 1</t>
  </si>
  <si>
    <t>2830</t>
  </si>
  <si>
    <t>SAN MIGUEL</t>
  </si>
  <si>
    <t>TELLURIDE R-1</t>
  </si>
  <si>
    <t>2840</t>
  </si>
  <si>
    <t>NORWOOD R-2J</t>
  </si>
  <si>
    <t>2862</t>
  </si>
  <si>
    <t>SEDGWICK</t>
  </si>
  <si>
    <t>JULESBURG RE-1</t>
  </si>
  <si>
    <t>2865</t>
  </si>
  <si>
    <t>PLATTE VALLEY RE-3</t>
  </si>
  <si>
    <t>3000</t>
  </si>
  <si>
    <t>SUMMIT</t>
  </si>
  <si>
    <t>SUMMIT RE-1</t>
  </si>
  <si>
    <t>3010</t>
  </si>
  <si>
    <t>TELLER</t>
  </si>
  <si>
    <t>CRIPPLE CREEK RE-1</t>
  </si>
  <si>
    <t>3020</t>
  </si>
  <si>
    <t>WOODLAND PARK RE-2</t>
  </si>
  <si>
    <t>3030</t>
  </si>
  <si>
    <t>WASHINGTON</t>
  </si>
  <si>
    <t>AKRON R-1</t>
  </si>
  <si>
    <t>3040</t>
  </si>
  <si>
    <t>ARICKAREE R-2</t>
  </si>
  <si>
    <t>3050</t>
  </si>
  <si>
    <t>OTIS R-3</t>
  </si>
  <si>
    <t>3060</t>
  </si>
  <si>
    <t>LONE STAR 101</t>
  </si>
  <si>
    <t>3070</t>
  </si>
  <si>
    <t>WOODLIN R-104</t>
  </si>
  <si>
    <t>3080</t>
  </si>
  <si>
    <t>WELD</t>
  </si>
  <si>
    <t>WELD RE-1 (GILCREST, LASALLE, PLATTEVILLE)</t>
  </si>
  <si>
    <t>3085</t>
  </si>
  <si>
    <t>EATON RE-2</t>
  </si>
  <si>
    <t>3090</t>
  </si>
  <si>
    <t>WELD RE-3 (KEENESBURG)</t>
  </si>
  <si>
    <t>3100</t>
  </si>
  <si>
    <t>WINDSOR RE-4</t>
  </si>
  <si>
    <t>3110</t>
  </si>
  <si>
    <t>WELD RE-5J (JOHNSTOWN,MILLIKEN)</t>
  </si>
  <si>
    <t>3120</t>
  </si>
  <si>
    <t>GREELEY RE-6</t>
  </si>
  <si>
    <t>3130</t>
  </si>
  <si>
    <t>PLATTE VALLEY RE-7</t>
  </si>
  <si>
    <t>3140</t>
  </si>
  <si>
    <t>FT. LUPTON RE-8</t>
  </si>
  <si>
    <t>3145</t>
  </si>
  <si>
    <t>AULT-HIGHLAND RE-9</t>
  </si>
  <si>
    <t>3146</t>
  </si>
  <si>
    <t>BRIGGSDALE RE-10</t>
  </si>
  <si>
    <t>3147</t>
  </si>
  <si>
    <t>PRAIRIE RE-11</t>
  </si>
  <si>
    <t>3148</t>
  </si>
  <si>
    <t>PAWNEE RE-12</t>
  </si>
  <si>
    <t>3200</t>
  </si>
  <si>
    <t>YUMA</t>
  </si>
  <si>
    <t>YUMA 1</t>
  </si>
  <si>
    <t>3210</t>
  </si>
  <si>
    <t>WRAY RD-2</t>
  </si>
  <si>
    <t>3220</t>
  </si>
  <si>
    <t>IDALIA RJ-3</t>
  </si>
  <si>
    <t>3230</t>
  </si>
  <si>
    <t>LIBERTY J-4</t>
  </si>
  <si>
    <t>8001</t>
  </si>
  <si>
    <t>CHARTER INSTITUTE</t>
  </si>
  <si>
    <t>9025</t>
  </si>
  <si>
    <t>EAST CENTRAL BOCES</t>
  </si>
  <si>
    <t>9030</t>
  </si>
  <si>
    <t>MOUNTAIN BOCES</t>
  </si>
  <si>
    <t>9035</t>
  </si>
  <si>
    <t>CENTENNIAL BOCES</t>
  </si>
  <si>
    <t>9040</t>
  </si>
  <si>
    <t>NORTHEAST BOCES</t>
  </si>
  <si>
    <t>9045</t>
  </si>
  <si>
    <t>PIKES PEAK BOCES</t>
  </si>
  <si>
    <t>9050</t>
  </si>
  <si>
    <t>SAN JUAN BOCES</t>
  </si>
  <si>
    <t>9055</t>
  </si>
  <si>
    <t>SAN LUIS VALLEY BOCES</t>
  </si>
  <si>
    <t>9060</t>
  </si>
  <si>
    <t>SOUTH CENTRAL BOCES</t>
  </si>
  <si>
    <t>9075</t>
  </si>
  <si>
    <t>SOUTHEASTERN BOCES</t>
  </si>
  <si>
    <t>9080</t>
  </si>
  <si>
    <t>SOUTHWEST BOCES</t>
  </si>
  <si>
    <t>9095</t>
  </si>
  <si>
    <t>NORTHWEST COLORADO BOCES</t>
  </si>
  <si>
    <t>9125</t>
  </si>
  <si>
    <t>RIO BLANCO BOCES</t>
  </si>
  <si>
    <t>9130</t>
  </si>
  <si>
    <t>EXPEDITIONARY BOCES</t>
  </si>
  <si>
    <t>9135</t>
  </si>
  <si>
    <t>GRAND VALLEY BOCES</t>
  </si>
  <si>
    <t>9140</t>
  </si>
  <si>
    <t>MT. EVANS BOCES</t>
  </si>
  <si>
    <t>9145</t>
  </si>
  <si>
    <t>UNCOMPAHGRE BOCES</t>
  </si>
  <si>
    <t>9150</t>
  </si>
  <si>
    <t>SANTA FE TRAIL BOCES</t>
  </si>
  <si>
    <t>9160</t>
  </si>
  <si>
    <t>FRONT RANGE BOCES</t>
  </si>
  <si>
    <t>9165</t>
  </si>
  <si>
    <t>UTE PASS BOCES</t>
  </si>
  <si>
    <t>84.048</t>
  </si>
  <si>
    <t>84.027</t>
  </si>
  <si>
    <t>84.173</t>
  </si>
  <si>
    <t>84.365</t>
  </si>
  <si>
    <t>3160</t>
  </si>
  <si>
    <t>3150</t>
  </si>
  <si>
    <t>074-GIFTED AND TALENTED DISTRIBUTION</t>
  </si>
  <si>
    <t>Categorical Program</t>
  </si>
  <si>
    <t>Exceptional Children's Education Act (ECEA)</t>
  </si>
  <si>
    <t>Gifted &amp; Talented</t>
  </si>
  <si>
    <t>Expelled Students</t>
  </si>
  <si>
    <t>Comprehensive Health Education</t>
  </si>
  <si>
    <t>Transportation</t>
  </si>
  <si>
    <t>Proportional Percentage of Total Excess Expenditures</t>
  </si>
  <si>
    <t>Total of all Categorical Programs as Reported</t>
  </si>
  <si>
    <t>Total of Categorical Programs Recommended to Receive Increase</t>
  </si>
  <si>
    <t>Total Special Education Expenditures all Sources</t>
  </si>
  <si>
    <t>Total Special Education Revenue - State</t>
  </si>
  <si>
    <t>Total Special Education Revenue - Federal</t>
  </si>
  <si>
    <t>Total Special Education Revenue - Other Local</t>
  </si>
  <si>
    <t>3131</t>
  </si>
  <si>
    <t>GARFIELD 16</t>
  </si>
  <si>
    <t>State &amp; Federal Revenue</t>
  </si>
  <si>
    <t>Local Revenue</t>
  </si>
  <si>
    <t>Total Expenditures</t>
  </si>
  <si>
    <t>With Preschool</t>
  </si>
  <si>
    <t>(A)</t>
  </si>
  <si>
    <t>(B)</t>
  </si>
  <si>
    <t>(C)</t>
  </si>
  <si>
    <t>(D)</t>
  </si>
  <si>
    <t>(E)</t>
  </si>
  <si>
    <t>`</t>
  </si>
  <si>
    <t>Percent of general fund dollars</t>
  </si>
  <si>
    <t>84.391</t>
  </si>
  <si>
    <t>84.392</t>
  </si>
  <si>
    <t>GRAN VALLEY BOCES</t>
  </si>
  <si>
    <t>ADE Actual
SPECIAL EDUCATION GRANTS TO STATES EXPENDITURES IDEA - ARRA</t>
  </si>
  <si>
    <t>ADE Actual 
SPECIAL EDUCATION PRESCHOOL GRANTS EXPENDITURES IDEA - ARRA</t>
  </si>
  <si>
    <t>Colorado Career &amp; Technical Act</t>
  </si>
  <si>
    <t>**In keeping with the Department's Privacy Policy under FERPA all data in cells with &lt;16 have been suppressed.</t>
  </si>
  <si>
    <t>Total Districts &lt; 16**</t>
  </si>
  <si>
    <t>Grand Total All Districts</t>
  </si>
  <si>
    <t>TOTAL COSTS PER PUPIL</t>
  </si>
  <si>
    <t>**</t>
  </si>
  <si>
    <t>0</t>
  </si>
  <si>
    <t>FDW (APPR-075/E75)</t>
  </si>
  <si>
    <t>FDW (APPR-073)</t>
  </si>
  <si>
    <t>FDW (Agency DAC) Filter Description 3130</t>
  </si>
  <si>
    <t>Toad</t>
  </si>
  <si>
    <t>FDW: 069 / E69</t>
  </si>
  <si>
    <t>FDW (Agency DAC) Filter Description 3140</t>
  </si>
  <si>
    <t>FDW</t>
  </si>
  <si>
    <t>4048</t>
  </si>
  <si>
    <t>*027</t>
  </si>
  <si>
    <t>V2  x  GT6</t>
  </si>
  <si>
    <t>26011</t>
  </si>
  <si>
    <t>64093</t>
  </si>
  <si>
    <t>7010</t>
  </si>
  <si>
    <t>44020</t>
  </si>
  <si>
    <t>64160</t>
  </si>
  <si>
    <t>64213</t>
  </si>
  <si>
    <t>64163</t>
  </si>
  <si>
    <t>39031</t>
  </si>
  <si>
    <t>64200</t>
  </si>
  <si>
    <t>64123</t>
  </si>
  <si>
    <t>64193</t>
  </si>
  <si>
    <t>64053</t>
  </si>
  <si>
    <t>64153</t>
  </si>
  <si>
    <t>64143</t>
  </si>
  <si>
    <t>64043</t>
  </si>
  <si>
    <t>21085</t>
  </si>
  <si>
    <t>21090</t>
  </si>
  <si>
    <t>64133</t>
  </si>
  <si>
    <t>64103</t>
  </si>
  <si>
    <t>19010</t>
  </si>
  <si>
    <t>64203</t>
  </si>
  <si>
    <t>21490</t>
  </si>
  <si>
    <t>15010</t>
  </si>
  <si>
    <t>64205</t>
  </si>
  <si>
    <t>80010</t>
  </si>
  <si>
    <t>62050</t>
  </si>
  <si>
    <t>43010</t>
  </si>
  <si>
    <t>35020</t>
  </si>
  <si>
    <t>38010</t>
  </si>
  <si>
    <t>51020</t>
  </si>
  <si>
    <t>35030</t>
  </si>
  <si>
    <t>62040</t>
  </si>
  <si>
    <t>35010</t>
  </si>
  <si>
    <t>18010</t>
  </si>
  <si>
    <t>21060</t>
  </si>
  <si>
    <t>21030</t>
  </si>
  <si>
    <t>21080</t>
  </si>
  <si>
    <t>21040</t>
  </si>
  <si>
    <t>22010</t>
  </si>
  <si>
    <t>51010</t>
  </si>
  <si>
    <t>16010</t>
  </si>
  <si>
    <t>41010</t>
  </si>
  <si>
    <t>62060</t>
  </si>
  <si>
    <t>State Funds</t>
  </si>
  <si>
    <t>Federal Funds</t>
  </si>
  <si>
    <t>Total District 
Expenditures</t>
  </si>
  <si>
    <t>For District by District Tables</t>
  </si>
  <si>
    <t>21020</t>
  </si>
  <si>
    <t>9170</t>
  </si>
  <si>
    <t>21050</t>
  </si>
  <si>
    <t>30011</t>
  </si>
  <si>
    <t>19205</t>
  </si>
  <si>
    <t>3139</t>
  </si>
  <si>
    <t>3228</t>
  </si>
  <si>
    <t>COLORADO DIGITAL BOCES</t>
  </si>
  <si>
    <t>*</t>
  </si>
  <si>
    <t>* In keeping with the Department's Privacy Policy under FERPA all data in cells with &lt;16 have been suppressed.</t>
  </si>
  <si>
    <t>Local</t>
  </si>
  <si>
    <t>3138</t>
  </si>
  <si>
    <t>59010</t>
  </si>
  <si>
    <t>49010</t>
  </si>
  <si>
    <t>State and Federal</t>
  </si>
  <si>
    <t>E-Mail: Jacqui.Geiselman@cccs.edu
CTA Manager
Colorado Community College System</t>
  </si>
  <si>
    <t>64233</t>
  </si>
  <si>
    <t>34010</t>
  </si>
  <si>
    <t>9175</t>
  </si>
  <si>
    <t>COLORADO RIVER BOCES</t>
  </si>
  <si>
    <t>Jacqui Geiselman</t>
  </si>
  <si>
    <t xml:space="preserve">Colorado CTA Manager </t>
  </si>
  <si>
    <t>9101 E. Lowry Blvd., Denver, CO  80230</t>
  </si>
  <si>
    <t xml:space="preserve">720.858.2595 </t>
  </si>
  <si>
    <t>Jacqui.Geiselman@cccs.edu</t>
  </si>
  <si>
    <t xml:space="preserve">http://coloradostateplan.com/administrator/career-and-technical-act-cta/ </t>
  </si>
  <si>
    <t>update FDW Tab "0730" to Identify</t>
  </si>
  <si>
    <t>64045</t>
  </si>
  <si>
    <t>FY19-20</t>
  </si>
  <si>
    <r>
      <t>Total FY18-19 EXPENDITURES</t>
    </r>
    <r>
      <rPr>
        <b/>
        <sz val="10"/>
        <color theme="9" tint="-0.499984740745262"/>
        <rFont val="Arial"/>
        <family val="2"/>
      </rPr>
      <t xml:space="preserve"> 3183 &amp; 3242</t>
    </r>
  </si>
  <si>
    <t>Total Distribution - 3183 and 3242</t>
  </si>
  <si>
    <t>(calculation from Tim)</t>
  </si>
  <si>
    <t>Admin Unit Code</t>
  </si>
  <si>
    <t>7020</t>
  </si>
  <si>
    <t>54010</t>
  </si>
  <si>
    <t>REVERE</t>
  </si>
  <si>
    <t>0750-ED of Exceptional Children Distribution</t>
  </si>
  <si>
    <t>0730-Child Find</t>
  </si>
  <si>
    <t>SpEd Preschool Funding Portion of Total Program</t>
  </si>
  <si>
    <t>Actual State Distributions - 
SpEd Preschool Grants Dist IDEA - ARRA</t>
  </si>
  <si>
    <t>Actual State Distributions
SpEd Grants to States Dist IDEA - ARRA</t>
  </si>
  <si>
    <t>[------------ Prior Year DISTRIBUTIONS -------------]</t>
  </si>
  <si>
    <t>[-------------- Prior Year EXPENDITURES -------------]</t>
  </si>
  <si>
    <t>Current Year</t>
  </si>
  <si>
    <t>State &amp; Fed Funds</t>
  </si>
  <si>
    <t>[-------- Current Year --------]</t>
  </si>
  <si>
    <t>0750-Ed of Exceptional Children</t>
  </si>
  <si>
    <t>SpEd Grants to States IDEA</t>
  </si>
  <si>
    <t>SpEd Preschool Grants IDEA Part B</t>
  </si>
  <si>
    <t xml:space="preserve">
075-Ed of Exceptional Children Expenditures</t>
  </si>
  <si>
    <t>074 - Gifted and Talented</t>
  </si>
  <si>
    <t>[--- Prior Year DISTRIBUTIONS ---]</t>
  </si>
  <si>
    <t>[--- Prior Year EXPENDITURES ---]</t>
  </si>
  <si>
    <t>[----------------------- Prior Year DISTRIBUTIONS --------------------------]</t>
  </si>
  <si>
    <t>English Lang Proficiency Excellence</t>
  </si>
  <si>
    <t>English Lang Acquisition Grants</t>
  </si>
  <si>
    <t>Total ELPA Students</t>
  </si>
  <si>
    <t>Total Costs per Pupil</t>
  </si>
  <si>
    <t>[--------------------- Prior Year EXPENDITURES ------------------------]</t>
  </si>
  <si>
    <t>069 - English Lang Proficiency</t>
  </si>
  <si>
    <t>English Lang Proficiency Prof Dev</t>
  </si>
  <si>
    <t>069-English Lang Proficiency</t>
  </si>
  <si>
    <t>Gap (Exp less Rev)</t>
  </si>
  <si>
    <t>065-Small Attendance Center Distribution</t>
  </si>
  <si>
    <t>Colorado Career &amp; Technical Act Distribution</t>
  </si>
  <si>
    <t>Vocational Ed Basic Grants to States</t>
  </si>
  <si>
    <t>241 - CO Comprehensive Health Ed Distr.</t>
  </si>
  <si>
    <t>241 - CO Comprehensive Health Ed Expenditures</t>
  </si>
  <si>
    <t xml:space="preserve">[----- Prior Year -----] </t>
  </si>
  <si>
    <t>[------ Current Year DISTRIBUTIONS ------]</t>
  </si>
  <si>
    <t>[-------- Prior Year DISTRIBUTIONS --------]</t>
  </si>
  <si>
    <t>063 - Expelled Students Distr. 3183</t>
  </si>
  <si>
    <t>063 - Expelled Students (EARSS Targeted Intervention) Distr. 3242</t>
  </si>
  <si>
    <t>063 - Expelled Students 3242</t>
  </si>
  <si>
    <t>[-------- Prior Year EXPENDITURES --------]</t>
  </si>
  <si>
    <t>063 - Expelled Students - 3183</t>
  </si>
  <si>
    <t>063 - Expelled Students (EARSS Targeted Intervention) - 3242</t>
  </si>
  <si>
    <t>FY19-20 Federal Revenue - ARRA</t>
  </si>
  <si>
    <t xml:space="preserve">
SpEd Grants to States IDEA Expenditures</t>
  </si>
  <si>
    <t xml:space="preserve">
SpED Preschool Grants IDEA Part B Expenditures</t>
  </si>
  <si>
    <t>Gap in Funding</t>
  </si>
  <si>
    <t>078-Public School Transportation Distribution</t>
  </si>
  <si>
    <t>078- Public School Transportation Distribution</t>
  </si>
  <si>
    <t>[--------------------- Prior Year ------------------------]</t>
  </si>
  <si>
    <t/>
  </si>
  <si>
    <r>
      <t>Total FY19-20 Distribution</t>
    </r>
    <r>
      <rPr>
        <b/>
        <sz val="10"/>
        <color theme="9" tint="-0.499984740745262"/>
        <rFont val="Arial"/>
        <family val="2"/>
      </rPr>
      <t xml:space="preserve"> 3183 &amp; 3242</t>
    </r>
  </si>
  <si>
    <t>FY21-22</t>
  </si>
  <si>
    <t>[----------------------- Current Year (FY21-22)  --------------------------]</t>
  </si>
  <si>
    <t>(D)  Total State and Federal Expenditures (column F) minus Total State and Federal Revenues (Column D) equals the total unfunded expenditures covered by the entities' general fund.</t>
  </si>
  <si>
    <t xml:space="preserve">(E)  The percentage of each categorical program's unfunded expenditures as a proportion of the total categorical programs unfunded expenditures. </t>
  </si>
  <si>
    <t>[-- Prior Year DISTRIBUTIONS --]</t>
  </si>
  <si>
    <t>[-- Prior Year EXPENDITURES --]</t>
  </si>
  <si>
    <t>Colorado Career &amp; Technical Act Expenditures</t>
  </si>
  <si>
    <t>SEE AllFinal tab</t>
  </si>
  <si>
    <t>ELL from Total Program</t>
  </si>
  <si>
    <t>* Includes funding from the ELL portion of Total Program (net of the Budget Stabilization Factor)</t>
  </si>
  <si>
    <t>English Language Proficiency Act (ELPA)*</t>
  </si>
  <si>
    <t>Small Attendance Center Aide**</t>
  </si>
  <si>
    <t>[---------------------------------------          Prior Year            ----------------------------------------]</t>
  </si>
  <si>
    <t>Distribution</t>
  </si>
  <si>
    <t>Calculated reimbursement entitlement for 2020-21 entitlement period from CDE-40</t>
  </si>
  <si>
    <t>FY20-21 Total current operating expenditures for pupil transportation from CDE-40</t>
  </si>
  <si>
    <t>FY20-21 2700 Program Code Expenditures</t>
  </si>
  <si>
    <r>
      <rPr>
        <b/>
        <sz val="10"/>
        <color rgb="FF0070C0"/>
        <rFont val="Arial"/>
        <family val="2"/>
      </rPr>
      <t>FY22-23</t>
    </r>
    <r>
      <rPr>
        <b/>
        <sz val="10"/>
        <rFont val="Arial"/>
        <family val="2"/>
      </rPr>
      <t xml:space="preserve"> Appropriation</t>
    </r>
  </si>
  <si>
    <r>
      <rPr>
        <b/>
        <sz val="10"/>
        <color rgb="FF0070C0"/>
        <rFont val="Arial"/>
        <family val="2"/>
      </rPr>
      <t xml:space="preserve">FY22-23 </t>
    </r>
    <r>
      <rPr>
        <b/>
        <sz val="10"/>
        <rFont val="Arial"/>
        <family val="2"/>
      </rPr>
      <t>Total State Distributions</t>
    </r>
  </si>
  <si>
    <t>FY21-22 Total State &amp; Federal Distributions</t>
  </si>
  <si>
    <t xml:space="preserve">FY21-22  Total State and Federal Expenditures </t>
  </si>
  <si>
    <t>FY21-22 Total State &amp; Federal Expenditures in Excess of Distributions</t>
  </si>
  <si>
    <t>FY22-23</t>
  </si>
  <si>
    <t>2021-2022
December
Count
Birth thru 21</t>
  </si>
  <si>
    <t>unreconciled diff</t>
  </si>
  <si>
    <t xml:space="preserve">
SpEd Preschool Expenditures coded to Grant 3131</t>
  </si>
  <si>
    <t>Calculated reimbursement entitlement for 2021-22 entitlement period from CDE-40</t>
  </si>
  <si>
    <t>FY21-22 Total current operating expenditures for pupil transportation from CDE-40</t>
  </si>
  <si>
    <t>FY21-22 2700 Program Code Expenditures</t>
  </si>
  <si>
    <t>(A) Total state funding provided to school districts, the Charter School Institute and Boards of Cooperative Educational Services by the Department for FY2022-2023.  Source is CORE.</t>
  </si>
  <si>
    <t>(B) Total state funding provided to school districts, the Charter School Institute and Boards of Cooperative Educational Services by the Department for FY2021-2022.  Source is CORE.</t>
  </si>
  <si>
    <t>(C) Total expenditures related to state and federal funding provided to school districts, the Charter School Institute and Boards of Cooperative Educational Services by the Department.  Source of information is School District Data Pipeline - Finance December Reporting</t>
  </si>
  <si>
    <t>** Includes $285,741 that represents the additional gap when computed at $1,599,990.79 vs $1,314,250.00 appropriated</t>
  </si>
  <si>
    <t>FY2122 payments process in July, FY23</t>
  </si>
  <si>
    <t>N/A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</si>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</sst>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
    <numFmt numFmtId="176" formatCode="_(* #,##0.0_);_(* \(#,##0.0\);_(* &quot;-&quot;??_);_(@_)"/>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name val="Tahoma"/>
      <family val="2"/>
    </font>
    <font>
      <sz val="8"/>
      <name val="Arial"/>
      <family val="2"/>
    </font>
    <font>
      <sz val="9"/>
      <color indexed="81"/>
      <name val="Tahoma"/>
      <family val="2"/>
    </font>
    <font>
      <b/>
      <sz val="9"/>
      <color indexed="81"/>
      <name val="Tahoma"/>
      <family val="2"/>
    </font>
    <font>
      <sz val="10"/>
      <name val="Arial"/>
      <family val="2"/>
    </font>
    <font>
      <sz val="10"/>
      <name val="Tahoma"/>
      <family val="2"/>
    </font>
    <font>
      <b/>
      <sz val="10"/>
      <name val="Tahoma"/>
      <family val="2"/>
    </font>
    <font>
      <sz val="11"/>
      <color theme="1"/>
      <name val="Calibri"/>
      <family val="2"/>
      <scheme val="minor"/>
    </font>
    <font>
      <sz val="9"/>
      <color theme="1"/>
      <name val="Arial"/>
      <family val="2"/>
    </font>
    <font>
      <sz val="10"/>
      <color theme="1"/>
      <name val="Arial"/>
      <family val="2"/>
    </font>
    <font>
      <u/>
      <sz val="11"/>
      <color theme="10"/>
      <name val="Calibri"/>
      <family val="2"/>
      <scheme val="minor"/>
    </font>
    <font>
      <sz val="12"/>
      <name val="Arial"/>
      <family val="2"/>
    </font>
    <font>
      <sz val="10"/>
      <color rgb="FF000000"/>
      <name val="Arial"/>
      <family val="2"/>
    </font>
    <font>
      <sz val="10"/>
      <color rgb="FFFF0000"/>
      <name val="Arial"/>
      <family val="2"/>
    </font>
    <font>
      <sz val="10"/>
      <color rgb="FF000000"/>
      <name val="Arial"/>
      <family val="2"/>
    </font>
    <font>
      <sz val="10"/>
      <color rgb="FFC00000"/>
      <name val="Arial"/>
      <family val="2"/>
    </font>
    <font>
      <sz val="8"/>
      <color rgb="FFC00000"/>
      <name val="Arial"/>
      <family val="2"/>
    </font>
    <font>
      <sz val="9"/>
      <name val="Arial"/>
      <family val="2"/>
    </font>
    <font>
      <b/>
      <sz val="10"/>
      <color rgb="FF0070C0"/>
      <name val="Arial"/>
      <family val="2"/>
    </font>
    <font>
      <sz val="10"/>
      <color rgb="FF0070C0"/>
      <name val="Arial"/>
      <family val="2"/>
    </font>
    <font>
      <b/>
      <sz val="10"/>
      <color theme="9" tint="-0.499984740745262"/>
      <name val="Arial"/>
      <family val="2"/>
    </font>
    <font>
      <b/>
      <i/>
      <sz val="10"/>
      <color rgb="FFC00000"/>
      <name val="Arial"/>
      <family val="2"/>
    </font>
    <font>
      <b/>
      <sz val="9"/>
      <name val="Arial"/>
      <family val="2"/>
    </font>
    <font>
      <b/>
      <sz val="8"/>
      <name val="Arial"/>
      <family val="2"/>
    </font>
    <font>
      <b/>
      <u/>
      <sz val="10"/>
      <name val="Arial"/>
      <family val="2"/>
    </font>
    <font>
      <sz val="8"/>
      <color rgb="FFFF0000"/>
      <name val="Arial"/>
      <family val="2"/>
    </font>
    <font>
      <sz val="12"/>
      <name val="Arial"/>
      <family val="2"/>
    </font>
    <font>
      <sz val="12"/>
      <name val="Arial"/>
    </font>
    <font>
      <b/>
      <sz val="10"/>
      <color rgb="FFC00000"/>
      <name val="Arial"/>
      <family val="2"/>
    </font>
    <font>
      <sz val="10"/>
      <color theme="0"/>
      <name val="Arial"/>
      <family val="2"/>
    </font>
  </fonts>
  <fills count="13">
    <fill>
      <patternFill patternType="none"/>
    </fill>
    <fill>
      <patternFill patternType="gray125"/>
    </fill>
    <fill>
      <patternFill patternType="solid">
        <fgColor indexed="22"/>
        <bgColor indexed="64"/>
      </patternFill>
    </fill>
    <fill>
      <patternFill patternType="solid">
        <fgColor rgb="FFD3D3D3"/>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FFFFCC"/>
        <bgColor indexed="64"/>
      </patternFill>
    </fill>
    <fill>
      <patternFill patternType="solid">
        <fgColor rgb="FFFFCC99"/>
        <bgColor indexed="64"/>
      </patternFill>
    </fill>
  </fills>
  <borders count="6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s>
  <cellStyleXfs count="44">
    <xf numFmtId="0" fontId="0" fillId="0" borderId="0"/>
    <xf numFmtId="43" fontId="5" fillId="0" borderId="0" applyFont="0" applyFill="0" applyBorder="0" applyAlignment="0" applyProtection="0"/>
    <xf numFmtId="43" fontId="12"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3" fontId="7" fillId="0" borderId="0" applyFont="0" applyFill="0" applyBorder="0" applyAlignment="0" applyProtection="0"/>
    <xf numFmtId="44" fontId="7" fillId="0" borderId="0" applyFont="0" applyFill="0" applyBorder="0" applyAlignment="0" applyProtection="0"/>
    <xf numFmtId="0" fontId="14" fillId="3" borderId="0"/>
    <xf numFmtId="0" fontId="7" fillId="0" borderId="0"/>
    <xf numFmtId="0" fontId="7" fillId="0" borderId="0"/>
    <xf numFmtId="0" fontId="15" fillId="0" borderId="0"/>
    <xf numFmtId="0" fontId="15" fillId="0" borderId="0"/>
    <xf numFmtId="0" fontId="15" fillId="0" borderId="0"/>
    <xf numFmtId="0" fontId="13" fillId="0" borderId="0"/>
    <xf numFmtId="9" fontId="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0" fontId="5" fillId="0" borderId="0"/>
    <xf numFmtId="44" fontId="5" fillId="0" borderId="0" applyFont="0" applyFill="0" applyBorder="0" applyAlignment="0" applyProtection="0"/>
    <xf numFmtId="0" fontId="18" fillId="0" borderId="0" applyNumberFormat="0" applyFill="0" applyBorder="0" applyAlignment="0" applyProtection="0"/>
    <xf numFmtId="44" fontId="3" fillId="0" borderId="0" applyFont="0" applyFill="0" applyBorder="0" applyAlignment="0" applyProtection="0"/>
    <xf numFmtId="0" fontId="2" fillId="0" borderId="0"/>
    <xf numFmtId="9" fontId="2" fillId="0" borderId="0" applyFont="0" applyFill="0" applyBorder="0" applyAlignment="0" applyProtection="0"/>
    <xf numFmtId="40" fontId="19" fillId="0" borderId="0"/>
    <xf numFmtId="0" fontId="20" fillId="0" borderId="0"/>
    <xf numFmtId="0" fontId="1" fillId="0" borderId="0"/>
    <xf numFmtId="44" fontId="1" fillId="0" borderId="0" applyFont="0" applyFill="0" applyBorder="0" applyAlignment="0" applyProtection="0"/>
    <xf numFmtId="40" fontId="19" fillId="0" borderId="0"/>
    <xf numFmtId="0" fontId="22" fillId="0" borderId="0"/>
    <xf numFmtId="40" fontId="34" fillId="0" borderId="0"/>
    <xf numFmtId="9" fontId="19" fillId="0" borderId="0" applyFont="0" applyFill="0" applyBorder="0" applyAlignment="0" applyProtection="0"/>
    <xf numFmtId="3" fontId="5" fillId="0" borderId="0" applyFont="0" applyFill="0" applyBorder="0" applyAlignment="0" applyProtection="0"/>
    <xf numFmtId="40" fontId="19" fillId="0" borderId="0"/>
    <xf numFmtId="40" fontId="19" fillId="0" borderId="0"/>
    <xf numFmtId="44" fontId="19" fillId="0" borderId="0" applyFont="0" applyFill="0" applyBorder="0" applyAlignment="0" applyProtection="0"/>
    <xf numFmtId="40" fontId="35" fillId="0" borderId="0"/>
    <xf numFmtId="43" fontId="35" fillId="0" borderId="0" applyFont="0" applyFill="0" applyBorder="0" applyAlignment="0" applyProtection="0"/>
    <xf numFmtId="43" fontId="19" fillId="0" borderId="0" applyFont="0" applyFill="0" applyBorder="0" applyAlignment="0" applyProtection="0"/>
    <xf numFmtId="0" fontId="5" fillId="0" borderId="0">
      <alignment vertical="top"/>
    </xf>
  </cellStyleXfs>
  <cellXfs count="518">
    <xf numFmtId="0" fontId="0" fillId="0" borderId="0" xfId="0"/>
    <xf numFmtId="4" fontId="5" fillId="0" borderId="0" xfId="0" applyNumberFormat="1" applyFont="1"/>
    <xf numFmtId="4" fontId="8" fillId="0" borderId="0" xfId="0" quotePrefix="1" applyNumberFormat="1" applyFont="1"/>
    <xf numFmtId="4" fontId="0" fillId="0" borderId="0" xfId="0" applyNumberFormat="1"/>
    <xf numFmtId="0" fontId="6" fillId="0" borderId="1" xfId="0" applyFont="1" applyBorder="1" applyAlignment="1">
      <alignment horizontal="center"/>
    </xf>
    <xf numFmtId="0" fontId="6" fillId="0" borderId="2" xfId="0" quotePrefix="1" applyFont="1" applyBorder="1" applyAlignment="1">
      <alignment horizontal="center"/>
    </xf>
    <xf numFmtId="4" fontId="0" fillId="0" borderId="2" xfId="0" applyNumberFormat="1" applyBorder="1"/>
    <xf numFmtId="4" fontId="6" fillId="0" borderId="3" xfId="0" applyNumberFormat="1" applyFont="1" applyBorder="1" applyAlignment="1">
      <alignment horizontal="center"/>
    </xf>
    <xf numFmtId="4" fontId="6" fillId="0" borderId="4" xfId="0" applyNumberFormat="1" applyFont="1" applyBorder="1" applyAlignment="1">
      <alignment horizontal="center"/>
    </xf>
    <xf numFmtId="4" fontId="6" fillId="0" borderId="5" xfId="0" applyNumberFormat="1" applyFont="1" applyBorder="1" applyAlignment="1">
      <alignment horizontal="center"/>
    </xf>
    <xf numFmtId="4" fontId="6" fillId="0" borderId="6" xfId="0" applyNumberFormat="1" applyFont="1" applyBorder="1" applyAlignment="1">
      <alignment horizontal="center"/>
    </xf>
    <xf numFmtId="4" fontId="6" fillId="0" borderId="0" xfId="0" applyNumberFormat="1" applyFont="1" applyAlignment="1">
      <alignment horizontal="center"/>
    </xf>
    <xf numFmtId="4" fontId="5" fillId="0" borderId="0" xfId="0" applyNumberFormat="1" applyFont="1" applyAlignment="1">
      <alignment horizontal="left"/>
    </xf>
    <xf numFmtId="4" fontId="6" fillId="0" borderId="7" xfId="0" applyNumberFormat="1" applyFont="1" applyBorder="1" applyAlignment="1" applyProtection="1">
      <alignment horizontal="center" wrapText="1"/>
      <protection locked="0"/>
    </xf>
    <xf numFmtId="4" fontId="6" fillId="0" borderId="8" xfId="0" applyNumberFormat="1" applyFont="1" applyBorder="1" applyAlignment="1">
      <alignment horizontal="center" wrapText="1"/>
    </xf>
    <xf numFmtId="4" fontId="6" fillId="0" borderId="9" xfId="0" applyNumberFormat="1" applyFont="1" applyBorder="1" applyAlignment="1">
      <alignment horizontal="center" wrapText="1"/>
    </xf>
    <xf numFmtId="4" fontId="0" fillId="0" borderId="10" xfId="0" applyNumberFormat="1" applyBorder="1"/>
    <xf numFmtId="4" fontId="6" fillId="0" borderId="11" xfId="0" applyNumberFormat="1" applyFont="1" applyBorder="1" applyAlignment="1">
      <alignment horizontal="center"/>
    </xf>
    <xf numFmtId="4" fontId="6" fillId="0" borderId="12" xfId="0" applyNumberFormat="1" applyFont="1" applyBorder="1" applyAlignment="1">
      <alignment horizontal="center" wrapText="1"/>
    </xf>
    <xf numFmtId="4" fontId="5" fillId="0" borderId="6" xfId="0" applyNumberFormat="1" applyFont="1" applyBorder="1" applyProtection="1">
      <protection locked="0"/>
    </xf>
    <xf numFmtId="4" fontId="7" fillId="0" borderId="11" xfId="0" applyNumberFormat="1" applyFont="1" applyBorder="1" applyAlignment="1">
      <alignment horizontal="left"/>
    </xf>
    <xf numFmtId="4" fontId="5" fillId="0" borderId="11" xfId="0" applyNumberFormat="1" applyFont="1" applyBorder="1"/>
    <xf numFmtId="4" fontId="5" fillId="0" borderId="6" xfId="0" quotePrefix="1" applyNumberFormat="1" applyFont="1" applyBorder="1" applyProtection="1">
      <protection locked="0"/>
    </xf>
    <xf numFmtId="4" fontId="5" fillId="0" borderId="6" xfId="0" quotePrefix="1" applyNumberFormat="1" applyFont="1" applyBorder="1" applyAlignment="1" applyProtection="1">
      <alignment horizontal="left"/>
      <protection locked="0"/>
    </xf>
    <xf numFmtId="4" fontId="5" fillId="0" borderId="7" xfId="0" applyNumberFormat="1" applyFont="1" applyBorder="1"/>
    <xf numFmtId="4" fontId="5" fillId="0" borderId="8" xfId="0" applyNumberFormat="1" applyFont="1" applyBorder="1"/>
    <xf numFmtId="4" fontId="5" fillId="0" borderId="12" xfId="0" applyNumberFormat="1" applyFont="1" applyBorder="1"/>
    <xf numFmtId="0" fontId="6" fillId="2" borderId="1" xfId="0" applyFont="1" applyFill="1" applyBorder="1" applyAlignment="1">
      <alignment horizontal="center"/>
    </xf>
    <xf numFmtId="0" fontId="6" fillId="2" borderId="2" xfId="0" quotePrefix="1" applyFont="1" applyFill="1" applyBorder="1" applyAlignment="1">
      <alignment horizontal="center"/>
    </xf>
    <xf numFmtId="4" fontId="6" fillId="2" borderId="9" xfId="0" applyNumberFormat="1" applyFont="1" applyFill="1" applyBorder="1" applyAlignment="1">
      <alignment horizontal="center" wrapText="1"/>
    </xf>
    <xf numFmtId="4" fontId="0" fillId="2" borderId="2" xfId="0" applyNumberFormat="1" applyFill="1" applyBorder="1"/>
    <xf numFmtId="0" fontId="0" fillId="2" borderId="4" xfId="0" applyFill="1" applyBorder="1"/>
    <xf numFmtId="0" fontId="0" fillId="2" borderId="8" xfId="0" applyFill="1" applyBorder="1"/>
    <xf numFmtId="0" fontId="0" fillId="2" borderId="2" xfId="0" applyFill="1" applyBorder="1"/>
    <xf numFmtId="0" fontId="0" fillId="0" borderId="2" xfId="0" applyBorder="1"/>
    <xf numFmtId="2" fontId="6" fillId="0" borderId="9" xfId="0" applyNumberFormat="1" applyFont="1" applyBorder="1" applyAlignment="1">
      <alignment horizontal="center" wrapText="1"/>
    </xf>
    <xf numFmtId="2" fontId="6" fillId="2" borderId="9" xfId="0" applyNumberFormat="1" applyFont="1" applyFill="1" applyBorder="1" applyAlignment="1">
      <alignment horizontal="center" wrapText="1"/>
    </xf>
    <xf numFmtId="4" fontId="0" fillId="2" borderId="10" xfId="0" applyNumberFormat="1" applyFill="1" applyBorder="1"/>
    <xf numFmtId="4" fontId="6" fillId="0" borderId="7" xfId="0" applyNumberFormat="1" applyFont="1" applyBorder="1" applyAlignment="1" applyProtection="1">
      <alignment horizontal="left" wrapText="1"/>
      <protection locked="0"/>
    </xf>
    <xf numFmtId="4" fontId="6" fillId="0" borderId="8" xfId="0" applyNumberFormat="1" applyFont="1" applyBorder="1" applyAlignment="1">
      <alignment horizontal="left" wrapText="1"/>
    </xf>
    <xf numFmtId="4" fontId="6" fillId="0" borderId="12" xfId="0" applyNumberFormat="1" applyFont="1" applyBorder="1" applyAlignment="1">
      <alignment horizontal="left" wrapText="1"/>
    </xf>
    <xf numFmtId="4" fontId="0" fillId="0" borderId="0" xfId="0" applyNumberFormat="1" applyProtection="1">
      <protection locked="0"/>
    </xf>
    <xf numFmtId="4" fontId="0" fillId="0" borderId="0" xfId="0" applyNumberFormat="1" applyAlignment="1">
      <alignment horizontal="left"/>
    </xf>
    <xf numFmtId="4" fontId="0" fillId="0" borderId="0" xfId="0" quotePrefix="1" applyNumberFormat="1" applyProtection="1">
      <protection locked="0"/>
    </xf>
    <xf numFmtId="0" fontId="0" fillId="0" borderId="0" xfId="0" quotePrefix="1"/>
    <xf numFmtId="9" fontId="0" fillId="0" borderId="0" xfId="14" applyFont="1"/>
    <xf numFmtId="0" fontId="6" fillId="0" borderId="10" xfId="0" applyFont="1" applyBorder="1" applyAlignment="1">
      <alignment horizontal="center" wrapText="1"/>
    </xf>
    <xf numFmtId="4" fontId="0" fillId="0" borderId="0" xfId="0" quotePrefix="1" applyNumberFormat="1" applyAlignment="1" applyProtection="1">
      <alignment horizontal="left"/>
      <protection locked="0"/>
    </xf>
    <xf numFmtId="10" fontId="0" fillId="0" borderId="0" xfId="0" applyNumberFormat="1"/>
    <xf numFmtId="4" fontId="5" fillId="0" borderId="0" xfId="0" applyNumberFormat="1" applyFont="1" applyProtection="1">
      <protection locked="0"/>
    </xf>
    <xf numFmtId="4" fontId="5" fillId="0" borderId="0" xfId="0" quotePrefix="1" applyNumberFormat="1" applyFont="1" applyProtection="1">
      <protection locked="0"/>
    </xf>
    <xf numFmtId="4" fontId="0" fillId="0" borderId="14" xfId="0" applyNumberFormat="1" applyBorder="1"/>
    <xf numFmtId="43" fontId="6" fillId="0" borderId="1" xfId="0" applyNumberFormat="1" applyFont="1" applyBorder="1" applyAlignment="1">
      <alignment horizontal="center"/>
    </xf>
    <xf numFmtId="43" fontId="6" fillId="0" borderId="2" xfId="0" quotePrefix="1" applyNumberFormat="1" applyFont="1" applyBorder="1" applyAlignment="1">
      <alignment horizontal="center"/>
    </xf>
    <xf numFmtId="43" fontId="6" fillId="0" borderId="9" xfId="0" applyNumberFormat="1" applyFont="1" applyBorder="1" applyAlignment="1">
      <alignment horizontal="center" wrapText="1"/>
    </xf>
    <xf numFmtId="4" fontId="7" fillId="0" borderId="0" xfId="0" applyNumberFormat="1" applyFont="1" applyAlignment="1">
      <alignment horizontal="left"/>
    </xf>
    <xf numFmtId="4" fontId="7" fillId="0" borderId="0" xfId="0" applyNumberFormat="1" applyFont="1"/>
    <xf numFmtId="0" fontId="6" fillId="0" borderId="15" xfId="0" applyFont="1" applyBorder="1" applyAlignment="1">
      <alignment horizontal="center" wrapText="1"/>
    </xf>
    <xf numFmtId="10" fontId="6" fillId="0" borderId="15" xfId="0" applyNumberFormat="1" applyFont="1" applyBorder="1" applyAlignment="1">
      <alignment horizontal="center" wrapText="1"/>
    </xf>
    <xf numFmtId="0" fontId="0" fillId="0" borderId="16" xfId="0" applyBorder="1"/>
    <xf numFmtId="0" fontId="0" fillId="0" borderId="17" xfId="0" applyBorder="1"/>
    <xf numFmtId="0" fontId="6" fillId="0" borderId="18" xfId="0" applyFont="1" applyBorder="1" applyAlignment="1">
      <alignment wrapText="1"/>
    </xf>
    <xf numFmtId="10" fontId="0" fillId="0" borderId="18" xfId="0" applyNumberFormat="1" applyBorder="1"/>
    <xf numFmtId="3" fontId="0" fillId="4" borderId="18" xfId="0" applyNumberFormat="1" applyFill="1" applyBorder="1"/>
    <xf numFmtId="10" fontId="6" fillId="0" borderId="16" xfId="0" applyNumberFormat="1" applyFont="1" applyBorder="1" applyAlignment="1">
      <alignment horizontal="center" wrapText="1"/>
    </xf>
    <xf numFmtId="4" fontId="16" fillId="0" borderId="0" xfId="0" applyNumberFormat="1" applyFont="1"/>
    <xf numFmtId="4" fontId="6" fillId="0" borderId="18" xfId="0" applyNumberFormat="1" applyFont="1" applyBorder="1" applyAlignment="1">
      <alignment wrapText="1"/>
    </xf>
    <xf numFmtId="164" fontId="0" fillId="0" borderId="16" xfId="1" applyNumberFormat="1" applyFont="1" applyFill="1" applyBorder="1"/>
    <xf numFmtId="164" fontId="0" fillId="0" borderId="19" xfId="1" applyNumberFormat="1" applyFont="1" applyFill="1" applyBorder="1"/>
    <xf numFmtId="164" fontId="0" fillId="0" borderId="16" xfId="1" applyNumberFormat="1" applyFont="1" applyBorder="1"/>
    <xf numFmtId="164" fontId="0" fillId="0" borderId="17" xfId="1" applyNumberFormat="1" applyFont="1" applyFill="1" applyBorder="1"/>
    <xf numFmtId="164" fontId="0" fillId="0" borderId="20" xfId="1" applyNumberFormat="1" applyFont="1" applyFill="1" applyBorder="1"/>
    <xf numFmtId="165" fontId="0" fillId="0" borderId="16" xfId="14" applyNumberFormat="1" applyFont="1" applyBorder="1"/>
    <xf numFmtId="165" fontId="0" fillId="0" borderId="17" xfId="14" applyNumberFormat="1" applyFont="1" applyBorder="1"/>
    <xf numFmtId="4" fontId="5" fillId="0" borderId="20" xfId="0" applyNumberFormat="1" applyFont="1" applyBorder="1" applyProtection="1">
      <protection locked="0"/>
    </xf>
    <xf numFmtId="4" fontId="5" fillId="0" borderId="20" xfId="0" quotePrefix="1" applyNumberFormat="1" applyFont="1" applyBorder="1" applyAlignment="1" applyProtection="1">
      <alignment horizontal="left"/>
      <protection locked="0"/>
    </xf>
    <xf numFmtId="4" fontId="0" fillId="0" borderId="20" xfId="0" applyNumberFormat="1" applyBorder="1" applyProtection="1">
      <protection locked="0"/>
    </xf>
    <xf numFmtId="4" fontId="0" fillId="0" borderId="20" xfId="0" quotePrefix="1" applyNumberFormat="1" applyBorder="1" applyProtection="1">
      <protection locked="0"/>
    </xf>
    <xf numFmtId="4" fontId="8" fillId="0" borderId="20" xfId="0" quotePrefix="1" applyNumberFormat="1" applyFont="1" applyBorder="1"/>
    <xf numFmtId="4" fontId="5" fillId="0" borderId="21" xfId="0" applyNumberFormat="1" applyFont="1" applyBorder="1"/>
    <xf numFmtId="0" fontId="0" fillId="2" borderId="5" xfId="0" applyFill="1" applyBorder="1"/>
    <xf numFmtId="0" fontId="0" fillId="2" borderId="12" xfId="0" applyFill="1" applyBorder="1"/>
    <xf numFmtId="43" fontId="0" fillId="0" borderId="0" xfId="0" applyNumberFormat="1"/>
    <xf numFmtId="3" fontId="0" fillId="0" borderId="10" xfId="0" applyNumberFormat="1" applyBorder="1"/>
    <xf numFmtId="0" fontId="7" fillId="0" borderId="0" xfId="0" applyFont="1" applyAlignment="1">
      <alignment horizontal="left" vertical="top" wrapText="1"/>
    </xf>
    <xf numFmtId="4" fontId="7" fillId="0" borderId="0" xfId="0" applyNumberFormat="1" applyFont="1" applyAlignment="1">
      <alignment horizontal="left" indent="1"/>
    </xf>
    <xf numFmtId="0" fontId="7" fillId="0" borderId="0" xfId="0" applyFont="1" applyAlignment="1">
      <alignment wrapText="1"/>
    </xf>
    <xf numFmtId="0" fontId="0" fillId="0" borderId="0" xfId="0" applyAlignment="1">
      <alignment wrapText="1"/>
    </xf>
    <xf numFmtId="3" fontId="0" fillId="0" borderId="0" xfId="0" applyNumberFormat="1"/>
    <xf numFmtId="4" fontId="0" fillId="0" borderId="2" xfId="0" applyNumberFormat="1" applyBorder="1" applyAlignment="1">
      <alignment horizontal="right"/>
    </xf>
    <xf numFmtId="4" fontId="5" fillId="0" borderId="22" xfId="0" applyNumberFormat="1" applyFont="1" applyBorder="1"/>
    <xf numFmtId="4" fontId="5" fillId="0" borderId="13" xfId="0" applyNumberFormat="1" applyFont="1" applyBorder="1"/>
    <xf numFmtId="43" fontId="0" fillId="0" borderId="0" xfId="1" applyFont="1"/>
    <xf numFmtId="3" fontId="0" fillId="0" borderId="2" xfId="0" applyNumberFormat="1" applyBorder="1"/>
    <xf numFmtId="4" fontId="5" fillId="0" borderId="0" xfId="0" applyNumberFormat="1" applyFont="1" applyAlignment="1">
      <alignment wrapText="1"/>
    </xf>
    <xf numFmtId="4" fontId="0" fillId="0" borderId="0" xfId="0" applyNumberFormat="1" applyAlignment="1">
      <alignment wrapText="1"/>
    </xf>
    <xf numFmtId="4" fontId="7" fillId="0" borderId="0" xfId="0" applyNumberFormat="1" applyFont="1" applyAlignment="1">
      <alignment wrapText="1"/>
    </xf>
    <xf numFmtId="0" fontId="7" fillId="0" borderId="0" xfId="0" applyFont="1" applyAlignment="1">
      <alignment horizontal="center" wrapText="1"/>
    </xf>
    <xf numFmtId="164" fontId="0" fillId="0" borderId="0" xfId="1" applyNumberFormat="1" applyFont="1"/>
    <xf numFmtId="0" fontId="7" fillId="0" borderId="0" xfId="8" applyAlignment="1">
      <alignment horizontal="right"/>
    </xf>
    <xf numFmtId="0" fontId="7" fillId="6" borderId="0" xfId="0" applyFont="1" applyFill="1" applyAlignment="1">
      <alignment horizontal="center" wrapText="1"/>
    </xf>
    <xf numFmtId="0" fontId="7" fillId="6" borderId="0" xfId="0" applyFont="1" applyFill="1" applyAlignment="1">
      <alignment wrapText="1"/>
    </xf>
    <xf numFmtId="0" fontId="0" fillId="6" borderId="0" xfId="0" applyFill="1" applyAlignment="1">
      <alignment horizontal="center" wrapText="1"/>
    </xf>
    <xf numFmtId="49" fontId="7" fillId="0" borderId="0" xfId="0" applyNumberFormat="1" applyFont="1" applyAlignment="1">
      <alignment wrapText="1"/>
    </xf>
    <xf numFmtId="0" fontId="0" fillId="6" borderId="0" xfId="0" applyFill="1"/>
    <xf numFmtId="4" fontId="7" fillId="6" borderId="0" xfId="0" applyNumberFormat="1" applyFont="1" applyFill="1"/>
    <xf numFmtId="4" fontId="0" fillId="6" borderId="0" xfId="0" applyNumberFormat="1" applyFill="1"/>
    <xf numFmtId="49" fontId="7" fillId="6" borderId="0" xfId="0" applyNumberFormat="1" applyFont="1" applyFill="1"/>
    <xf numFmtId="3" fontId="0" fillId="0" borderId="2" xfId="0" applyNumberFormat="1" applyBorder="1" applyAlignment="1">
      <alignment horizontal="right"/>
    </xf>
    <xf numFmtId="3" fontId="0" fillId="0" borderId="14" xfId="0" applyNumberFormat="1" applyBorder="1"/>
    <xf numFmtId="43" fontId="0" fillId="0" borderId="23" xfId="1" applyFont="1" applyBorder="1"/>
    <xf numFmtId="0" fontId="5" fillId="6" borderId="0" xfId="8" quotePrefix="1" applyFont="1" applyFill="1"/>
    <xf numFmtId="49" fontId="5" fillId="0" borderId="0" xfId="0" applyNumberFormat="1" applyFont="1"/>
    <xf numFmtId="165" fontId="0" fillId="0" borderId="0" xfId="14" applyNumberFormat="1" applyFont="1"/>
    <xf numFmtId="165" fontId="0" fillId="0" borderId="0" xfId="0" applyNumberFormat="1"/>
    <xf numFmtId="0" fontId="6" fillId="0" borderId="12" xfId="0" applyFont="1" applyBorder="1" applyAlignment="1">
      <alignment horizontal="center" wrapText="1"/>
    </xf>
    <xf numFmtId="43" fontId="5" fillId="6" borderId="0" xfId="0" applyNumberFormat="1" applyFont="1" applyFill="1" applyAlignment="1">
      <alignment wrapText="1"/>
    </xf>
    <xf numFmtId="164" fontId="0" fillId="0" borderId="2" xfId="1" applyNumberFormat="1" applyFont="1" applyBorder="1"/>
    <xf numFmtId="164" fontId="0" fillId="2" borderId="11" xfId="1" applyNumberFormat="1" applyFont="1" applyFill="1" applyBorder="1"/>
    <xf numFmtId="164" fontId="5" fillId="0" borderId="10" xfId="1" applyNumberFormat="1" applyFont="1" applyBorder="1"/>
    <xf numFmtId="164" fontId="0" fillId="2" borderId="14" xfId="1" applyNumberFormat="1" applyFont="1" applyFill="1" applyBorder="1"/>
    <xf numFmtId="4" fontId="5" fillId="0" borderId="20" xfId="0" quotePrefix="1" applyNumberFormat="1" applyFont="1" applyBorder="1" applyProtection="1">
      <protection locked="0"/>
    </xf>
    <xf numFmtId="0" fontId="0" fillId="0" borderId="1" xfId="0" applyBorder="1"/>
    <xf numFmtId="0" fontId="6" fillId="0" borderId="2" xfId="0" applyFont="1" applyBorder="1" applyAlignment="1">
      <alignment horizontal="center" wrapText="1"/>
    </xf>
    <xf numFmtId="43" fontId="0" fillId="6" borderId="0" xfId="0" applyNumberFormat="1" applyFill="1"/>
    <xf numFmtId="0" fontId="6" fillId="6" borderId="2" xfId="0" applyFont="1" applyFill="1" applyBorder="1" applyAlignment="1">
      <alignment horizontal="center" wrapText="1"/>
    </xf>
    <xf numFmtId="9" fontId="0" fillId="0" borderId="17" xfId="14" applyFont="1" applyBorder="1"/>
    <xf numFmtId="9" fontId="0" fillId="0" borderId="16" xfId="14" applyFont="1" applyBorder="1"/>
    <xf numFmtId="49" fontId="21" fillId="0" borderId="0" xfId="0" applyNumberFormat="1" applyFont="1"/>
    <xf numFmtId="0" fontId="0" fillId="0" borderId="0" xfId="0" quotePrefix="1" applyAlignment="1">
      <alignment horizontal="center" wrapText="1"/>
    </xf>
    <xf numFmtId="164" fontId="0" fillId="0" borderId="0" xfId="0" applyNumberFormat="1"/>
    <xf numFmtId="0" fontId="5" fillId="0" borderId="0" xfId="0" applyFont="1"/>
    <xf numFmtId="0" fontId="23" fillId="0" borderId="0" xfId="0" applyFont="1"/>
    <xf numFmtId="0" fontId="7" fillId="0" borderId="0" xfId="0" applyFont="1"/>
    <xf numFmtId="0" fontId="24" fillId="0" borderId="0" xfId="0" applyFont="1"/>
    <xf numFmtId="0" fontId="5" fillId="0" borderId="0" xfId="0" quotePrefix="1" applyFont="1"/>
    <xf numFmtId="0" fontId="25" fillId="0" borderId="0" xfId="0" applyFont="1"/>
    <xf numFmtId="4" fontId="25" fillId="0" borderId="0" xfId="0" applyNumberFormat="1" applyFont="1"/>
    <xf numFmtId="10" fontId="25" fillId="0" borderId="0" xfId="0" applyNumberFormat="1" applyFont="1"/>
    <xf numFmtId="164" fontId="5" fillId="0" borderId="17" xfId="1" applyNumberFormat="1" applyFont="1" applyFill="1" applyBorder="1"/>
    <xf numFmtId="4" fontId="29" fillId="0" borderId="0" xfId="0" applyNumberFormat="1" applyFont="1"/>
    <xf numFmtId="0" fontId="0" fillId="0" borderId="11" xfId="0" applyBorder="1"/>
    <xf numFmtId="4" fontId="0" fillId="11" borderId="2" xfId="0" applyNumberFormat="1" applyFill="1" applyBorder="1"/>
    <xf numFmtId="4" fontId="5" fillId="6" borderId="0" xfId="0" quotePrefix="1" applyNumberFormat="1" applyFont="1" applyFill="1"/>
    <xf numFmtId="49" fontId="9" fillId="0" borderId="0" xfId="0" applyNumberFormat="1" applyFont="1" applyAlignment="1">
      <alignment wrapText="1"/>
    </xf>
    <xf numFmtId="49" fontId="5" fillId="0" borderId="0" xfId="0" applyNumberFormat="1" applyFont="1" applyProtection="1">
      <protection locked="0"/>
    </xf>
    <xf numFmtId="49" fontId="5" fillId="0" borderId="0" xfId="0" quotePrefix="1" applyNumberFormat="1" applyFont="1" applyProtection="1">
      <protection locked="0"/>
    </xf>
    <xf numFmtId="49" fontId="5" fillId="0" borderId="0" xfId="0" quotePrefix="1" applyNumberFormat="1" applyFont="1" applyAlignment="1" applyProtection="1">
      <alignment horizontal="left"/>
      <protection locked="0"/>
    </xf>
    <xf numFmtId="49" fontId="0" fillId="0" borderId="0" xfId="0" applyNumberFormat="1" applyProtection="1">
      <protection locked="0"/>
    </xf>
    <xf numFmtId="49" fontId="0" fillId="0" borderId="0" xfId="0" quotePrefix="1" applyNumberFormat="1" applyProtection="1">
      <protection locked="0"/>
    </xf>
    <xf numFmtId="49" fontId="8" fillId="0" borderId="0" xfId="0" quotePrefix="1" applyNumberFormat="1" applyFont="1"/>
    <xf numFmtId="49" fontId="5" fillId="0" borderId="8" xfId="0" applyNumberFormat="1" applyFont="1" applyBorder="1"/>
    <xf numFmtId="4" fontId="0" fillId="7" borderId="0" xfId="0" applyNumberFormat="1" applyFill="1"/>
    <xf numFmtId="4" fontId="6" fillId="0" borderId="29" xfId="0" applyNumberFormat="1" applyFont="1" applyBorder="1" applyAlignment="1">
      <alignment horizontal="center"/>
    </xf>
    <xf numFmtId="10" fontId="0" fillId="0" borderId="0" xfId="14" applyNumberFormat="1" applyFont="1"/>
    <xf numFmtId="3" fontId="0" fillId="10" borderId="10" xfId="0" applyNumberFormat="1" applyFill="1" applyBorder="1"/>
    <xf numFmtId="3" fontId="7" fillId="10" borderId="0" xfId="0" applyNumberFormat="1" applyFont="1" applyFill="1" applyAlignment="1">
      <alignment vertical="top" wrapText="1"/>
    </xf>
    <xf numFmtId="3" fontId="0" fillId="10" borderId="0" xfId="0" applyNumberFormat="1" applyFill="1"/>
    <xf numFmtId="3" fontId="0" fillId="0" borderId="13" xfId="0" applyNumberFormat="1" applyBorder="1"/>
    <xf numFmtId="3" fontId="0" fillId="10" borderId="14" xfId="0" applyNumberFormat="1" applyFill="1" applyBorder="1"/>
    <xf numFmtId="3" fontId="0" fillId="0" borderId="11" xfId="0" applyNumberFormat="1" applyBorder="1"/>
    <xf numFmtId="0" fontId="0" fillId="12" borderId="0" xfId="0" quotePrefix="1" applyFill="1"/>
    <xf numFmtId="0" fontId="6" fillId="12" borderId="1" xfId="0" applyFont="1" applyFill="1" applyBorder="1" applyAlignment="1">
      <alignment horizontal="center"/>
    </xf>
    <xf numFmtId="4" fontId="6" fillId="12" borderId="2" xfId="0" quotePrefix="1" applyNumberFormat="1" applyFont="1" applyFill="1" applyBorder="1" applyAlignment="1">
      <alignment horizontal="center"/>
    </xf>
    <xf numFmtId="4" fontId="6" fillId="12" borderId="11" xfId="0" quotePrefix="1" applyNumberFormat="1" applyFont="1" applyFill="1" applyBorder="1" applyAlignment="1">
      <alignment horizontal="center"/>
    </xf>
    <xf numFmtId="0" fontId="6" fillId="8" borderId="1" xfId="0" applyFont="1" applyFill="1" applyBorder="1" applyAlignment="1">
      <alignment horizontal="center"/>
    </xf>
    <xf numFmtId="4" fontId="6" fillId="8" borderId="2" xfId="0" quotePrefix="1" applyNumberFormat="1" applyFont="1" applyFill="1" applyBorder="1" applyAlignment="1">
      <alignment horizontal="center"/>
    </xf>
    <xf numFmtId="3" fontId="0" fillId="8" borderId="2" xfId="0" applyNumberFormat="1" applyFill="1" applyBorder="1"/>
    <xf numFmtId="0" fontId="7" fillId="8" borderId="6" xfId="0" applyFont="1" applyFill="1" applyBorder="1" applyAlignment="1">
      <alignment wrapText="1"/>
    </xf>
    <xf numFmtId="0" fontId="7" fillId="8" borderId="0" xfId="8" applyFill="1" applyAlignment="1">
      <alignment horizontal="right"/>
    </xf>
    <xf numFmtId="0" fontId="0" fillId="8" borderId="0" xfId="0" quotePrefix="1" applyFill="1"/>
    <xf numFmtId="0" fontId="0" fillId="8" borderId="11" xfId="0" quotePrefix="1" applyFill="1" applyBorder="1"/>
    <xf numFmtId="3" fontId="0" fillId="0" borderId="22" xfId="0" applyNumberFormat="1" applyBorder="1"/>
    <xf numFmtId="49" fontId="7" fillId="12" borderId="6" xfId="0" applyNumberFormat="1" applyFont="1" applyFill="1" applyBorder="1" applyAlignment="1">
      <alignment wrapText="1"/>
    </xf>
    <xf numFmtId="49" fontId="7" fillId="12" borderId="0" xfId="0" applyNumberFormat="1" applyFont="1" applyFill="1" applyAlignment="1">
      <alignment wrapText="1"/>
    </xf>
    <xf numFmtId="49" fontId="7" fillId="12" borderId="11" xfId="0" applyNumberFormat="1" applyFont="1" applyFill="1" applyBorder="1" applyAlignment="1">
      <alignment wrapText="1"/>
    </xf>
    <xf numFmtId="3" fontId="17" fillId="10" borderId="11" xfId="0" applyNumberFormat="1" applyFont="1" applyFill="1" applyBorder="1"/>
    <xf numFmtId="0" fontId="6" fillId="0" borderId="1" xfId="0" applyFont="1" applyBorder="1" applyAlignment="1">
      <alignment horizontal="center" wrapText="1"/>
    </xf>
    <xf numFmtId="49" fontId="30" fillId="0" borderId="9" xfId="0" applyNumberFormat="1" applyFont="1" applyBorder="1" applyAlignment="1" applyProtection="1">
      <alignment horizontal="left" wrapText="1"/>
      <protection locked="0"/>
    </xf>
    <xf numFmtId="4" fontId="6" fillId="0" borderId="9" xfId="0" applyNumberFormat="1" applyFont="1" applyBorder="1" applyAlignment="1" applyProtection="1">
      <alignment horizontal="left" wrapText="1"/>
      <protection locked="0"/>
    </xf>
    <xf numFmtId="4" fontId="6" fillId="0" borderId="9" xfId="0" applyNumberFormat="1" applyFont="1" applyBorder="1" applyAlignment="1">
      <alignment horizontal="left" wrapText="1"/>
    </xf>
    <xf numFmtId="4" fontId="6" fillId="0" borderId="7" xfId="0" applyNumberFormat="1" applyFont="1" applyBorder="1" applyAlignment="1">
      <alignment horizontal="left" wrapText="1"/>
    </xf>
    <xf numFmtId="4" fontId="6" fillId="10" borderId="12" xfId="0" applyNumberFormat="1" applyFont="1" applyFill="1" applyBorder="1" applyAlignment="1">
      <alignment horizontal="center" wrapText="1"/>
    </xf>
    <xf numFmtId="4" fontId="6" fillId="8" borderId="9" xfId="0" applyNumberFormat="1" applyFont="1" applyFill="1" applyBorder="1" applyAlignment="1">
      <alignment horizontal="center" wrapText="1"/>
    </xf>
    <xf numFmtId="0" fontId="6" fillId="10" borderId="12" xfId="0" applyFont="1" applyFill="1" applyBorder="1" applyAlignment="1">
      <alignment horizontal="center" wrapText="1"/>
    </xf>
    <xf numFmtId="0" fontId="6" fillId="10" borderId="9" xfId="0" applyFont="1" applyFill="1" applyBorder="1" applyAlignment="1">
      <alignment horizontal="center" wrapText="1"/>
    </xf>
    <xf numFmtId="0" fontId="6" fillId="6" borderId="9" xfId="0" applyFont="1" applyFill="1" applyBorder="1" applyAlignment="1">
      <alignment horizontal="center" wrapText="1"/>
    </xf>
    <xf numFmtId="49" fontId="6" fillId="0" borderId="19" xfId="0" applyNumberFormat="1" applyFont="1" applyBorder="1" applyAlignment="1">
      <alignment horizontal="center"/>
    </xf>
    <xf numFmtId="4" fontId="6" fillId="0" borderId="36" xfId="0" applyNumberFormat="1" applyFont="1" applyBorder="1" applyAlignment="1">
      <alignment horizontal="center"/>
    </xf>
    <xf numFmtId="4" fontId="6" fillId="0" borderId="28" xfId="0" applyNumberFormat="1" applyFont="1" applyBorder="1" applyAlignment="1">
      <alignment horizontal="center"/>
    </xf>
    <xf numFmtId="0" fontId="6" fillId="0" borderId="37" xfId="0" applyFont="1" applyBorder="1" applyAlignment="1">
      <alignment horizontal="center"/>
    </xf>
    <xf numFmtId="0" fontId="6" fillId="10" borderId="38" xfId="0" applyFont="1" applyFill="1" applyBorder="1" applyAlignment="1">
      <alignment horizontal="center"/>
    </xf>
    <xf numFmtId="0" fontId="6" fillId="8" borderId="37" xfId="0" applyFont="1" applyFill="1" applyBorder="1" applyAlignment="1">
      <alignment horizontal="center"/>
    </xf>
    <xf numFmtId="0" fontId="6" fillId="10" borderId="37" xfId="0" applyFont="1" applyFill="1" applyBorder="1" applyAlignment="1">
      <alignment horizontal="center"/>
    </xf>
    <xf numFmtId="0" fontId="6" fillId="0" borderId="36" xfId="0" applyFont="1" applyBorder="1" applyAlignment="1">
      <alignment horizontal="center"/>
    </xf>
    <xf numFmtId="0" fontId="6" fillId="9" borderId="38" xfId="0" applyFont="1" applyFill="1" applyBorder="1" applyAlignment="1">
      <alignment horizontal="center"/>
    </xf>
    <xf numFmtId="0" fontId="0" fillId="0" borderId="37" xfId="0" applyBorder="1"/>
    <xf numFmtId="4" fontId="0" fillId="0" borderId="39" xfId="0" applyNumberFormat="1" applyBorder="1"/>
    <xf numFmtId="49" fontId="6" fillId="0" borderId="40" xfId="0" applyNumberFormat="1" applyFont="1" applyBorder="1" applyAlignment="1">
      <alignment horizontal="center"/>
    </xf>
    <xf numFmtId="4" fontId="6" fillId="0" borderId="41" xfId="0" applyNumberFormat="1" applyFont="1" applyBorder="1" applyAlignment="1">
      <alignment horizontal="center"/>
    </xf>
    <xf numFmtId="0" fontId="6" fillId="0" borderId="42" xfId="0" quotePrefix="1" applyFont="1" applyBorder="1" applyAlignment="1">
      <alignment horizontal="center"/>
    </xf>
    <xf numFmtId="4" fontId="6" fillId="10" borderId="30" xfId="0" quotePrefix="1" applyNumberFormat="1" applyFont="1" applyFill="1" applyBorder="1" applyAlignment="1">
      <alignment horizontal="center"/>
    </xf>
    <xf numFmtId="0" fontId="6" fillId="8" borderId="42" xfId="0" quotePrefix="1" applyFont="1" applyFill="1" applyBorder="1" applyAlignment="1">
      <alignment horizontal="center"/>
    </xf>
    <xf numFmtId="4" fontId="6" fillId="10" borderId="42" xfId="0" quotePrefix="1" applyNumberFormat="1" applyFont="1" applyFill="1" applyBorder="1" applyAlignment="1">
      <alignment horizontal="center"/>
    </xf>
    <xf numFmtId="4" fontId="6" fillId="0" borderId="29" xfId="0" quotePrefix="1" applyNumberFormat="1" applyFont="1" applyBorder="1" applyAlignment="1">
      <alignment horizontal="center"/>
    </xf>
    <xf numFmtId="4" fontId="6" fillId="9" borderId="30" xfId="0" quotePrefix="1" applyNumberFormat="1" applyFont="1" applyFill="1" applyBorder="1" applyAlignment="1">
      <alignment horizontal="center"/>
    </xf>
    <xf numFmtId="0" fontId="0" fillId="0" borderId="42" xfId="0" applyBorder="1"/>
    <xf numFmtId="4" fontId="0" fillId="0" borderId="43" xfId="0" applyNumberFormat="1" applyBorder="1"/>
    <xf numFmtId="4" fontId="0" fillId="12" borderId="2" xfId="0" applyNumberFormat="1" applyFill="1" applyBorder="1"/>
    <xf numFmtId="4" fontId="0" fillId="12" borderId="10" xfId="0" applyNumberFormat="1" applyFill="1" applyBorder="1"/>
    <xf numFmtId="4" fontId="0" fillId="8" borderId="2" xfId="0" applyNumberFormat="1" applyFill="1" applyBorder="1"/>
    <xf numFmtId="4" fontId="0" fillId="8" borderId="10" xfId="0" applyNumberFormat="1" applyFill="1" applyBorder="1"/>
    <xf numFmtId="0" fontId="6" fillId="0" borderId="0" xfId="0" applyFont="1" applyAlignment="1">
      <alignment horizontal="center"/>
    </xf>
    <xf numFmtId="3" fontId="0" fillId="8" borderId="10" xfId="0" applyNumberFormat="1" applyFill="1" applyBorder="1"/>
    <xf numFmtId="0" fontId="6" fillId="0" borderId="34" xfId="0" applyFont="1" applyBorder="1" applyAlignment="1">
      <alignment wrapText="1"/>
    </xf>
    <xf numFmtId="0" fontId="0" fillId="0" borderId="19" xfId="0" applyBorder="1"/>
    <xf numFmtId="0" fontId="0" fillId="0" borderId="20" xfId="0" applyBorder="1"/>
    <xf numFmtId="0" fontId="5" fillId="0" borderId="20" xfId="0" applyFont="1" applyBorder="1"/>
    <xf numFmtId="0" fontId="6" fillId="0" borderId="19" xfId="0" applyFont="1" applyBorder="1" applyAlignment="1">
      <alignment wrapText="1"/>
    </xf>
    <xf numFmtId="0" fontId="0" fillId="0" borderId="40" xfId="0" applyBorder="1"/>
    <xf numFmtId="4" fontId="6" fillId="0" borderId="46" xfId="0" applyNumberFormat="1" applyFont="1" applyBorder="1" applyAlignment="1">
      <alignment horizontal="center" wrapText="1"/>
    </xf>
    <xf numFmtId="0" fontId="6" fillId="0" borderId="25" xfId="0" applyFont="1" applyBorder="1" applyAlignment="1">
      <alignment horizontal="center" wrapText="1"/>
    </xf>
    <xf numFmtId="4" fontId="6" fillId="0" borderId="46" xfId="0" applyNumberFormat="1" applyFont="1" applyBorder="1" applyAlignment="1">
      <alignment wrapText="1"/>
    </xf>
    <xf numFmtId="164" fontId="0" fillId="0" borderId="39" xfId="1" applyNumberFormat="1" applyFont="1" applyFill="1" applyBorder="1"/>
    <xf numFmtId="164" fontId="0" fillId="0" borderId="47" xfId="1" applyNumberFormat="1" applyFont="1" applyFill="1" applyBorder="1"/>
    <xf numFmtId="164" fontId="0" fillId="0" borderId="48" xfId="1" applyNumberFormat="1" applyFont="1" applyFill="1" applyBorder="1"/>
    <xf numFmtId="164" fontId="0" fillId="0" borderId="49" xfId="1" applyNumberFormat="1" applyFont="1" applyFill="1" applyBorder="1"/>
    <xf numFmtId="164" fontId="5" fillId="0" borderId="48" xfId="1" applyNumberFormat="1" applyFont="1" applyFill="1" applyBorder="1"/>
    <xf numFmtId="164" fontId="0" fillId="0" borderId="39" xfId="1" applyNumberFormat="1" applyFont="1" applyBorder="1"/>
    <xf numFmtId="164" fontId="0" fillId="0" borderId="47" xfId="1" applyNumberFormat="1" applyFont="1" applyBorder="1"/>
    <xf numFmtId="4" fontId="0" fillId="0" borderId="32" xfId="0" applyNumberFormat="1" applyBorder="1"/>
    <xf numFmtId="3" fontId="0" fillId="0" borderId="50" xfId="0" applyNumberFormat="1" applyBorder="1"/>
    <xf numFmtId="0" fontId="6" fillId="0" borderId="46" xfId="0" applyFont="1" applyBorder="1" applyAlignment="1">
      <alignment horizontal="center" wrapText="1"/>
    </xf>
    <xf numFmtId="9" fontId="0" fillId="0" borderId="49" xfId="14" applyFont="1" applyBorder="1"/>
    <xf numFmtId="9" fontId="0" fillId="0" borderId="52" xfId="14" applyFont="1" applyBorder="1"/>
    <xf numFmtId="0" fontId="0" fillId="0" borderId="49" xfId="0" applyBorder="1"/>
    <xf numFmtId="3" fontId="0" fillId="0" borderId="32" xfId="0" applyNumberFormat="1" applyBorder="1"/>
    <xf numFmtId="3" fontId="0" fillId="0" borderId="53" xfId="0" applyNumberFormat="1" applyBorder="1"/>
    <xf numFmtId="3" fontId="33" fillId="0" borderId="53" xfId="0" applyNumberFormat="1" applyFont="1" applyBorder="1"/>
    <xf numFmtId="10" fontId="0" fillId="0" borderId="53" xfId="0" applyNumberFormat="1" applyBorder="1"/>
    <xf numFmtId="0" fontId="0" fillId="0" borderId="53" xfId="0" applyBorder="1"/>
    <xf numFmtId="0" fontId="0" fillId="0" borderId="50" xfId="0" applyBorder="1"/>
    <xf numFmtId="0" fontId="5" fillId="0" borderId="8" xfId="0" applyFont="1" applyBorder="1" applyAlignment="1">
      <alignment vertical="center" wrapText="1"/>
    </xf>
    <xf numFmtId="0" fontId="6" fillId="0" borderId="0" xfId="0" quotePrefix="1" applyFont="1" applyAlignment="1">
      <alignment horizontal="center"/>
    </xf>
    <xf numFmtId="4" fontId="6" fillId="0" borderId="0" xfId="0" applyNumberFormat="1" applyFont="1" applyAlignment="1">
      <alignment horizontal="center" wrapText="1"/>
    </xf>
    <xf numFmtId="4" fontId="17" fillId="0" borderId="0" xfId="0" applyNumberFormat="1" applyFont="1"/>
    <xf numFmtId="0" fontId="0" fillId="2" borderId="6" xfId="0" applyFill="1" applyBorder="1"/>
    <xf numFmtId="0" fontId="0" fillId="2" borderId="7" xfId="0" applyFill="1" applyBorder="1"/>
    <xf numFmtId="0" fontId="0" fillId="2" borderId="22" xfId="0" applyFill="1" applyBorder="1"/>
    <xf numFmtId="0" fontId="0" fillId="2" borderId="3" xfId="0" applyFill="1" applyBorder="1"/>
    <xf numFmtId="0" fontId="6" fillId="8" borderId="31" xfId="0" applyFont="1" applyFill="1" applyBorder="1" applyAlignment="1">
      <alignment horizontal="center"/>
    </xf>
    <xf numFmtId="0" fontId="6" fillId="8" borderId="5" xfId="0" applyFont="1" applyFill="1" applyBorder="1" applyAlignment="1">
      <alignment horizontal="center"/>
    </xf>
    <xf numFmtId="0" fontId="6" fillId="8" borderId="48" xfId="0" quotePrefix="1" applyFont="1" applyFill="1" applyBorder="1" applyAlignment="1">
      <alignment horizontal="center"/>
    </xf>
    <xf numFmtId="0" fontId="6" fillId="8" borderId="11" xfId="0" quotePrefix="1" applyFont="1" applyFill="1" applyBorder="1" applyAlignment="1">
      <alignment horizontal="center"/>
    </xf>
    <xf numFmtId="4" fontId="0" fillId="8" borderId="48" xfId="0" applyNumberFormat="1" applyFill="1" applyBorder="1"/>
    <xf numFmtId="4" fontId="0" fillId="8" borderId="11" xfId="0" applyNumberFormat="1" applyFill="1" applyBorder="1"/>
    <xf numFmtId="4" fontId="0" fillId="8" borderId="54" xfId="0" applyNumberFormat="1" applyFill="1" applyBorder="1"/>
    <xf numFmtId="4" fontId="0" fillId="8" borderId="14" xfId="0" applyNumberFormat="1" applyFill="1" applyBorder="1"/>
    <xf numFmtId="4" fontId="6" fillId="8" borderId="32" xfId="0" applyNumberFormat="1" applyFont="1" applyFill="1" applyBorder="1" applyAlignment="1">
      <alignment horizontal="center" wrapText="1"/>
    </xf>
    <xf numFmtId="4" fontId="6" fillId="8" borderId="50" xfId="0" applyNumberFormat="1" applyFont="1" applyFill="1" applyBorder="1" applyAlignment="1">
      <alignment horizontal="center" wrapText="1"/>
    </xf>
    <xf numFmtId="0" fontId="6" fillId="12" borderId="31" xfId="0" applyFont="1" applyFill="1" applyBorder="1" applyAlignment="1">
      <alignment horizontal="center"/>
    </xf>
    <xf numFmtId="0" fontId="6" fillId="12" borderId="5" xfId="0" applyFont="1" applyFill="1" applyBorder="1" applyAlignment="1">
      <alignment horizontal="center"/>
    </xf>
    <xf numFmtId="4" fontId="6" fillId="12" borderId="48" xfId="0" quotePrefix="1" applyNumberFormat="1" applyFont="1" applyFill="1" applyBorder="1" applyAlignment="1">
      <alignment horizontal="center"/>
    </xf>
    <xf numFmtId="4" fontId="6" fillId="12" borderId="48" xfId="0" applyNumberFormat="1" applyFont="1" applyFill="1" applyBorder="1" applyAlignment="1">
      <alignment horizontal="center" wrapText="1"/>
    </xf>
    <xf numFmtId="4" fontId="0" fillId="12" borderId="48" xfId="0" applyNumberFormat="1" applyFill="1" applyBorder="1"/>
    <xf numFmtId="4" fontId="0" fillId="12" borderId="11" xfId="0" applyNumberFormat="1" applyFill="1" applyBorder="1"/>
    <xf numFmtId="4" fontId="0" fillId="12" borderId="54" xfId="0" applyNumberFormat="1" applyFill="1" applyBorder="1"/>
    <xf numFmtId="4" fontId="0" fillId="12" borderId="14" xfId="0" applyNumberFormat="1" applyFill="1" applyBorder="1"/>
    <xf numFmtId="43" fontId="0" fillId="0" borderId="0" xfId="0" applyNumberFormat="1" applyAlignment="1">
      <alignment wrapText="1"/>
    </xf>
    <xf numFmtId="0" fontId="6" fillId="8" borderId="3" xfId="0" applyFont="1" applyFill="1" applyBorder="1" applyAlignment="1">
      <alignment horizontal="center"/>
    </xf>
    <xf numFmtId="0" fontId="6" fillId="8" borderId="6" xfId="0" quotePrefix="1" applyFont="1" applyFill="1" applyBorder="1" applyAlignment="1">
      <alignment horizontal="center"/>
    </xf>
    <xf numFmtId="4" fontId="6" fillId="8" borderId="7" xfId="0" applyNumberFormat="1" applyFont="1" applyFill="1" applyBorder="1" applyAlignment="1">
      <alignment horizontal="center" wrapText="1"/>
    </xf>
    <xf numFmtId="0" fontId="6" fillId="0" borderId="4" xfId="0" applyFont="1" applyBorder="1" applyAlignment="1">
      <alignment horizontal="center"/>
    </xf>
    <xf numFmtId="0" fontId="0" fillId="2" borderId="0" xfId="0" applyFill="1"/>
    <xf numFmtId="0" fontId="6" fillId="0" borderId="1" xfId="0" applyFont="1" applyBorder="1" applyAlignment="1">
      <alignment horizontal="center" vertical="center" wrapText="1"/>
    </xf>
    <xf numFmtId="3" fontId="0" fillId="8" borderId="22" xfId="0" applyNumberFormat="1" applyFill="1" applyBorder="1"/>
    <xf numFmtId="0" fontId="6" fillId="8" borderId="16" xfId="0" applyFont="1" applyFill="1" applyBorder="1" applyAlignment="1">
      <alignment horizontal="center"/>
    </xf>
    <xf numFmtId="4" fontId="6" fillId="8" borderId="18" xfId="0" quotePrefix="1" applyNumberFormat="1" applyFont="1" applyFill="1" applyBorder="1" applyAlignment="1">
      <alignment horizontal="center"/>
    </xf>
    <xf numFmtId="3" fontId="7" fillId="8" borderId="17" xfId="0" applyNumberFormat="1" applyFont="1" applyFill="1" applyBorder="1" applyAlignment="1">
      <alignment vertical="top" wrapText="1"/>
    </xf>
    <xf numFmtId="0" fontId="6" fillId="8" borderId="27" xfId="0" applyFont="1" applyFill="1" applyBorder="1" applyAlignment="1">
      <alignment horizontal="center" wrapText="1"/>
    </xf>
    <xf numFmtId="4" fontId="6" fillId="8" borderId="27" xfId="0" applyNumberFormat="1" applyFont="1" applyFill="1" applyBorder="1" applyAlignment="1">
      <alignment horizontal="center" wrapText="1"/>
    </xf>
    <xf numFmtId="0" fontId="6" fillId="8" borderId="47" xfId="0" applyFont="1" applyFill="1" applyBorder="1" applyAlignment="1">
      <alignment horizontal="center"/>
    </xf>
    <xf numFmtId="4" fontId="6" fillId="8" borderId="52" xfId="0" quotePrefix="1" applyNumberFormat="1" applyFont="1" applyFill="1" applyBorder="1" applyAlignment="1">
      <alignment horizontal="center"/>
    </xf>
    <xf numFmtId="0" fontId="6" fillId="8" borderId="50" xfId="0" applyFont="1" applyFill="1" applyBorder="1" applyAlignment="1">
      <alignment horizontal="center" wrapText="1"/>
    </xf>
    <xf numFmtId="3" fontId="0" fillId="8" borderId="56" xfId="0" applyNumberFormat="1" applyFill="1" applyBorder="1"/>
    <xf numFmtId="0" fontId="6" fillId="12" borderId="36" xfId="0" applyFont="1" applyFill="1" applyBorder="1" applyAlignment="1">
      <alignment horizontal="center"/>
    </xf>
    <xf numFmtId="4" fontId="6" fillId="12" borderId="41" xfId="0" quotePrefix="1" applyNumberFormat="1" applyFont="1" applyFill="1" applyBorder="1" applyAlignment="1">
      <alignment horizontal="center"/>
    </xf>
    <xf numFmtId="3" fontId="0" fillId="12" borderId="6" xfId="0" applyNumberFormat="1" applyFill="1" applyBorder="1"/>
    <xf numFmtId="0" fontId="6" fillId="12" borderId="16" xfId="0" applyFont="1" applyFill="1" applyBorder="1" applyAlignment="1">
      <alignment horizontal="center"/>
    </xf>
    <xf numFmtId="4" fontId="6" fillId="12" borderId="18" xfId="0" quotePrefix="1" applyNumberFormat="1" applyFont="1" applyFill="1" applyBorder="1" applyAlignment="1">
      <alignment horizontal="center"/>
    </xf>
    <xf numFmtId="3" fontId="0" fillId="12" borderId="17" xfId="0" applyNumberFormat="1" applyFill="1" applyBorder="1"/>
    <xf numFmtId="0" fontId="6" fillId="12" borderId="28" xfId="0" applyFont="1" applyFill="1" applyBorder="1" applyAlignment="1">
      <alignment horizontal="center"/>
    </xf>
    <xf numFmtId="4" fontId="6" fillId="12" borderId="35" xfId="0" quotePrefix="1" applyNumberFormat="1" applyFont="1" applyFill="1" applyBorder="1" applyAlignment="1">
      <alignment horizontal="center"/>
    </xf>
    <xf numFmtId="3" fontId="0" fillId="12" borderId="33" xfId="0" applyNumberFormat="1" applyFill="1" applyBorder="1"/>
    <xf numFmtId="3" fontId="0" fillId="12" borderId="57" xfId="0" applyNumberFormat="1" applyFill="1" applyBorder="1"/>
    <xf numFmtId="3" fontId="0" fillId="12" borderId="55" xfId="0" applyNumberFormat="1" applyFill="1" applyBorder="1"/>
    <xf numFmtId="0" fontId="6" fillId="12" borderId="3" xfId="0" applyFont="1" applyFill="1" applyBorder="1" applyAlignment="1">
      <alignment horizontal="center"/>
    </xf>
    <xf numFmtId="4" fontId="6" fillId="12" borderId="9" xfId="0" applyNumberFormat="1" applyFont="1" applyFill="1" applyBorder="1" applyAlignment="1">
      <alignment horizontal="center" wrapText="1"/>
    </xf>
    <xf numFmtId="4" fontId="6" fillId="12" borderId="7" xfId="0" applyNumberFormat="1" applyFont="1" applyFill="1" applyBorder="1" applyAlignment="1">
      <alignment horizontal="center" wrapText="1"/>
    </xf>
    <xf numFmtId="4" fontId="5" fillId="0" borderId="58" xfId="0" applyNumberFormat="1" applyFont="1" applyBorder="1"/>
    <xf numFmtId="0" fontId="5" fillId="0" borderId="0" xfId="0" applyFont="1" applyAlignment="1">
      <alignment horizontal="right"/>
    </xf>
    <xf numFmtId="0" fontId="6" fillId="0" borderId="0" xfId="0" applyFont="1" applyAlignment="1">
      <alignment horizontal="center" vertical="center" wrapText="1"/>
    </xf>
    <xf numFmtId="4" fontId="0" fillId="4" borderId="10" xfId="0" applyNumberFormat="1" applyFill="1" applyBorder="1"/>
    <xf numFmtId="0" fontId="0" fillId="0" borderId="5" xfId="0" applyBorder="1"/>
    <xf numFmtId="3" fontId="0" fillId="0" borderId="11" xfId="0" applyNumberFormat="1" applyBorder="1" applyAlignment="1">
      <alignment horizontal="right"/>
    </xf>
    <xf numFmtId="0" fontId="6" fillId="8" borderId="9" xfId="0" applyFont="1" applyFill="1" applyBorder="1" applyAlignment="1">
      <alignment horizontal="center" wrapText="1"/>
    </xf>
    <xf numFmtId="0" fontId="6" fillId="12" borderId="9" xfId="0" applyFont="1" applyFill="1" applyBorder="1" applyAlignment="1">
      <alignment horizontal="center" wrapText="1"/>
    </xf>
    <xf numFmtId="4" fontId="6" fillId="0" borderId="0" xfId="0" quotePrefix="1" applyNumberFormat="1" applyFont="1" applyAlignment="1">
      <alignment horizontal="center"/>
    </xf>
    <xf numFmtId="49" fontId="7" fillId="0" borderId="0" xfId="0" applyNumberFormat="1" applyFont="1"/>
    <xf numFmtId="43" fontId="6" fillId="0" borderId="0" xfId="0" applyNumberFormat="1" applyFont="1" applyAlignment="1">
      <alignment horizontal="center"/>
    </xf>
    <xf numFmtId="43" fontId="6" fillId="0" borderId="10" xfId="0" applyNumberFormat="1" applyFont="1" applyBorder="1" applyAlignment="1">
      <alignment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43" fontId="5" fillId="0" borderId="0" xfId="1" applyFont="1" applyFill="1" applyBorder="1"/>
    <xf numFmtId="4" fontId="6" fillId="0" borderId="0" xfId="0" applyNumberFormat="1" applyFont="1"/>
    <xf numFmtId="0" fontId="7" fillId="0" borderId="0" xfId="0" quotePrefix="1" applyFont="1" applyAlignment="1">
      <alignment horizontal="center" wrapText="1"/>
    </xf>
    <xf numFmtId="4" fontId="21" fillId="0" borderId="0" xfId="0" applyNumberFormat="1" applyFont="1" applyAlignment="1">
      <alignment wrapText="1"/>
    </xf>
    <xf numFmtId="3" fontId="0" fillId="8" borderId="6" xfId="0" applyNumberFormat="1" applyFill="1" applyBorder="1"/>
    <xf numFmtId="0" fontId="6" fillId="12" borderId="7" xfId="0" applyFont="1" applyFill="1" applyBorder="1" applyAlignment="1">
      <alignment horizontal="center" wrapText="1"/>
    </xf>
    <xf numFmtId="0" fontId="6" fillId="11" borderId="10" xfId="0" applyFont="1" applyFill="1" applyBorder="1" applyAlignment="1">
      <alignment horizontal="center"/>
    </xf>
    <xf numFmtId="164" fontId="0" fillId="8" borderId="2" xfId="1" applyNumberFormat="1" applyFont="1" applyFill="1" applyBorder="1"/>
    <xf numFmtId="164" fontId="0" fillId="12" borderId="6" xfId="1" applyNumberFormat="1" applyFont="1" applyFill="1" applyBorder="1"/>
    <xf numFmtId="164" fontId="0" fillId="11" borderId="1" xfId="1" applyNumberFormat="1" applyFont="1" applyFill="1" applyBorder="1"/>
    <xf numFmtId="164" fontId="0" fillId="11" borderId="2" xfId="1" applyNumberFormat="1" applyFont="1" applyFill="1" applyBorder="1"/>
    <xf numFmtId="164" fontId="0" fillId="11" borderId="9" xfId="1" applyNumberFormat="1" applyFont="1" applyFill="1" applyBorder="1"/>
    <xf numFmtId="164" fontId="0" fillId="8" borderId="10" xfId="1" applyNumberFormat="1" applyFont="1" applyFill="1" applyBorder="1"/>
    <xf numFmtId="164" fontId="0" fillId="12" borderId="22" xfId="1" applyNumberFormat="1" applyFont="1" applyFill="1" applyBorder="1"/>
    <xf numFmtId="0" fontId="0" fillId="5" borderId="1" xfId="0" applyFill="1" applyBorder="1"/>
    <xf numFmtId="0" fontId="6" fillId="5" borderId="9" xfId="0" applyFont="1" applyFill="1" applyBorder="1" applyAlignment="1">
      <alignment horizontal="center"/>
    </xf>
    <xf numFmtId="0" fontId="0" fillId="5" borderId="9" xfId="0" applyFill="1" applyBorder="1"/>
    <xf numFmtId="0" fontId="6" fillId="5" borderId="3" xfId="0" applyFont="1" applyFill="1" applyBorder="1" applyAlignment="1">
      <alignment horizontal="center"/>
    </xf>
    <xf numFmtId="0" fontId="6" fillId="5" borderId="4" xfId="0" applyFont="1" applyFill="1" applyBorder="1" applyAlignment="1">
      <alignment horizontal="center"/>
    </xf>
    <xf numFmtId="0" fontId="6" fillId="5" borderId="5" xfId="0" applyFont="1" applyFill="1" applyBorder="1" applyAlignment="1">
      <alignment horizontal="center"/>
    </xf>
    <xf numFmtId="0" fontId="6" fillId="11" borderId="10" xfId="0" applyFont="1" applyFill="1" applyBorder="1" applyAlignment="1">
      <alignment horizontal="center" wrapText="1"/>
    </xf>
    <xf numFmtId="4" fontId="0" fillId="11" borderId="10" xfId="0" applyNumberFormat="1" applyFill="1" applyBorder="1"/>
    <xf numFmtId="49" fontId="23" fillId="0" borderId="0" xfId="0" applyNumberFormat="1" applyFont="1" applyAlignment="1">
      <alignment wrapText="1"/>
    </xf>
    <xf numFmtId="3" fontId="5" fillId="0" borderId="58" xfId="0" applyNumberFormat="1" applyFont="1" applyBorder="1"/>
    <xf numFmtId="3" fontId="0" fillId="12" borderId="10" xfId="0" applyNumberFormat="1" applyFill="1" applyBorder="1"/>
    <xf numFmtId="0" fontId="6" fillId="11" borderId="11" xfId="0" applyFont="1" applyFill="1" applyBorder="1" applyAlignment="1">
      <alignment wrapText="1"/>
    </xf>
    <xf numFmtId="3" fontId="0" fillId="12" borderId="2" xfId="0" applyNumberFormat="1" applyFill="1" applyBorder="1"/>
    <xf numFmtId="3" fontId="0" fillId="11" borderId="11" xfId="0" applyNumberFormat="1" applyFill="1" applyBorder="1"/>
    <xf numFmtId="3" fontId="0" fillId="8" borderId="9" xfId="0" applyNumberFormat="1" applyFill="1" applyBorder="1"/>
    <xf numFmtId="3" fontId="0" fillId="12" borderId="9" xfId="0" applyNumberFormat="1" applyFill="1" applyBorder="1"/>
    <xf numFmtId="3" fontId="0" fillId="11" borderId="12" xfId="0" applyNumberFormat="1" applyFill="1" applyBorder="1"/>
    <xf numFmtId="164" fontId="0" fillId="8" borderId="6" xfId="1" applyNumberFormat="1" applyFont="1" applyFill="1" applyBorder="1"/>
    <xf numFmtId="164" fontId="0" fillId="12" borderId="2" xfId="1" applyNumberFormat="1" applyFont="1" applyFill="1" applyBorder="1"/>
    <xf numFmtId="164" fontId="0" fillId="12" borderId="9" xfId="1" applyNumberFormat="1" applyFont="1" applyFill="1" applyBorder="1"/>
    <xf numFmtId="164" fontId="5" fillId="0" borderId="2" xfId="1" applyNumberFormat="1" applyFont="1" applyBorder="1"/>
    <xf numFmtId="164" fontId="0" fillId="2" borderId="0" xfId="1" applyNumberFormat="1" applyFont="1" applyFill="1"/>
    <xf numFmtId="164" fontId="5" fillId="8" borderId="2" xfId="1" applyNumberFormat="1" applyFont="1" applyFill="1" applyBorder="1"/>
    <xf numFmtId="164" fontId="0" fillId="2" borderId="13" xfId="1" applyNumberFormat="1" applyFont="1" applyFill="1" applyBorder="1"/>
    <xf numFmtId="164" fontId="5" fillId="8" borderId="10" xfId="1" applyNumberFormat="1" applyFont="1" applyFill="1" applyBorder="1"/>
    <xf numFmtId="164" fontId="5" fillId="12" borderId="10" xfId="1" applyNumberFormat="1" applyFont="1" applyFill="1" applyBorder="1"/>
    <xf numFmtId="0" fontId="6" fillId="11" borderId="11" xfId="0" applyFont="1" applyFill="1" applyBorder="1" applyAlignment="1">
      <alignment horizontal="center"/>
    </xf>
    <xf numFmtId="4" fontId="6" fillId="11" borderId="1" xfId="0" applyNumberFormat="1" applyFont="1" applyFill="1" applyBorder="1" applyAlignment="1">
      <alignment horizontal="center" wrapText="1"/>
    </xf>
    <xf numFmtId="164" fontId="5" fillId="11" borderId="10" xfId="1" applyNumberFormat="1" applyFont="1" applyFill="1" applyBorder="1"/>
    <xf numFmtId="0" fontId="0" fillId="5" borderId="5" xfId="0" applyFill="1" applyBorder="1"/>
    <xf numFmtId="0" fontId="0" fillId="5" borderId="7" xfId="0" applyFill="1" applyBorder="1"/>
    <xf numFmtId="0" fontId="0" fillId="5" borderId="8" xfId="0" applyFill="1" applyBorder="1"/>
    <xf numFmtId="0" fontId="0" fillId="5" borderId="12" xfId="0" applyFill="1" applyBorder="1"/>
    <xf numFmtId="4" fontId="6" fillId="5" borderId="7" xfId="0" quotePrefix="1" applyNumberFormat="1" applyFont="1" applyFill="1" applyBorder="1" applyAlignment="1">
      <alignment horizontal="left"/>
    </xf>
    <xf numFmtId="4" fontId="6" fillId="5" borderId="8" xfId="0" quotePrefix="1" applyNumberFormat="1" applyFont="1" applyFill="1" applyBorder="1" applyAlignment="1">
      <alignment horizontal="center"/>
    </xf>
    <xf numFmtId="4" fontId="6" fillId="5" borderId="12" xfId="0" quotePrefix="1" applyNumberFormat="1" applyFont="1" applyFill="1" applyBorder="1" applyAlignment="1">
      <alignment horizontal="center"/>
    </xf>
    <xf numFmtId="164" fontId="0" fillId="0" borderId="11" xfId="1" applyNumberFormat="1" applyFont="1" applyFill="1" applyBorder="1"/>
    <xf numFmtId="0" fontId="6" fillId="8" borderId="2" xfId="0" quotePrefix="1" applyFont="1" applyFill="1" applyBorder="1" applyAlignment="1">
      <alignment horizontal="center"/>
    </xf>
    <xf numFmtId="43" fontId="0" fillId="8" borderId="2" xfId="1" applyFont="1" applyFill="1" applyBorder="1"/>
    <xf numFmtId="0" fontId="6" fillId="10" borderId="1" xfId="0" applyFont="1" applyFill="1" applyBorder="1" applyAlignment="1">
      <alignment horizontal="center"/>
    </xf>
    <xf numFmtId="0" fontId="0" fillId="10" borderId="2" xfId="0" applyFill="1" applyBorder="1"/>
    <xf numFmtId="2" fontId="6" fillId="10" borderId="9" xfId="0" applyNumberFormat="1" applyFont="1" applyFill="1" applyBorder="1" applyAlignment="1">
      <alignment horizontal="center" wrapText="1"/>
    </xf>
    <xf numFmtId="0" fontId="6" fillId="5" borderId="1" xfId="0" applyFont="1" applyFill="1" applyBorder="1" applyAlignment="1">
      <alignment horizontal="center"/>
    </xf>
    <xf numFmtId="164" fontId="5" fillId="0" borderId="2" xfId="1" applyNumberFormat="1" applyFont="1" applyFill="1" applyBorder="1"/>
    <xf numFmtId="164" fontId="5" fillId="4" borderId="2" xfId="1" applyNumberFormat="1" applyFont="1" applyFill="1" applyBorder="1"/>
    <xf numFmtId="164" fontId="5" fillId="0" borderId="10" xfId="1" applyNumberFormat="1" applyFont="1" applyFill="1" applyBorder="1"/>
    <xf numFmtId="164" fontId="6" fillId="4" borderId="13" xfId="1" applyNumberFormat="1" applyFont="1" applyFill="1" applyBorder="1"/>
    <xf numFmtId="4" fontId="6" fillId="5" borderId="9" xfId="0" applyNumberFormat="1" applyFont="1" applyFill="1" applyBorder="1" applyAlignment="1">
      <alignment horizontal="center" wrapText="1"/>
    </xf>
    <xf numFmtId="164" fontId="5" fillId="5" borderId="2" xfId="1" applyNumberFormat="1" applyFont="1" applyFill="1" applyBorder="1"/>
    <xf numFmtId="164" fontId="5" fillId="8" borderId="22" xfId="1" applyNumberFormat="1" applyFont="1" applyFill="1" applyBorder="1"/>
    <xf numFmtId="164" fontId="6" fillId="5" borderId="10" xfId="1" applyNumberFormat="1" applyFont="1" applyFill="1" applyBorder="1"/>
    <xf numFmtId="0" fontId="6" fillId="4" borderId="1" xfId="0" applyFont="1" applyFill="1" applyBorder="1" applyAlignment="1">
      <alignment horizontal="center"/>
    </xf>
    <xf numFmtId="4" fontId="6" fillId="4" borderId="12" xfId="0" applyNumberFormat="1" applyFont="1" applyFill="1" applyBorder="1" applyAlignment="1">
      <alignment horizontal="center" wrapText="1"/>
    </xf>
    <xf numFmtId="164" fontId="5" fillId="12" borderId="2" xfId="1" applyNumberFormat="1" applyFont="1" applyFill="1" applyBorder="1"/>
    <xf numFmtId="4" fontId="6" fillId="10" borderId="8" xfId="0" applyNumberFormat="1" applyFont="1" applyFill="1" applyBorder="1" applyAlignment="1">
      <alignment horizontal="center" wrapText="1"/>
    </xf>
    <xf numFmtId="164" fontId="0" fillId="10" borderId="0" xfId="1" applyNumberFormat="1" applyFont="1" applyFill="1" applyBorder="1"/>
    <xf numFmtId="164" fontId="6" fillId="10" borderId="22" xfId="1" applyNumberFormat="1" applyFont="1" applyFill="1" applyBorder="1"/>
    <xf numFmtId="0" fontId="6" fillId="10" borderId="3" xfId="0" applyFont="1" applyFill="1" applyBorder="1" applyAlignment="1">
      <alignment horizontal="center"/>
    </xf>
    <xf numFmtId="0" fontId="0" fillId="11" borderId="1" xfId="0" applyFill="1" applyBorder="1"/>
    <xf numFmtId="164" fontId="0" fillId="11" borderId="10" xfId="1" applyNumberFormat="1" applyFont="1" applyFill="1" applyBorder="1"/>
    <xf numFmtId="49" fontId="21" fillId="0" borderId="0" xfId="0" applyNumberFormat="1" applyFont="1" applyAlignment="1">
      <alignment wrapText="1"/>
    </xf>
    <xf numFmtId="0" fontId="0" fillId="0" borderId="4" xfId="0" applyBorder="1"/>
    <xf numFmtId="0" fontId="0" fillId="0" borderId="8" xfId="0" applyBorder="1"/>
    <xf numFmtId="0" fontId="0" fillId="0" borderId="13" xfId="0" applyBorder="1"/>
    <xf numFmtId="0" fontId="6" fillId="10" borderId="10" xfId="0" applyFont="1" applyFill="1" applyBorder="1" applyAlignment="1">
      <alignment horizontal="center" wrapText="1"/>
    </xf>
    <xf numFmtId="164" fontId="5" fillId="0" borderId="49" xfId="1" applyNumberFormat="1" applyFont="1" applyFill="1" applyBorder="1"/>
    <xf numFmtId="164" fontId="5" fillId="0" borderId="0" xfId="1" applyNumberFormat="1" applyFont="1"/>
    <xf numFmtId="2" fontId="0" fillId="8" borderId="2" xfId="1" applyNumberFormat="1" applyFont="1" applyFill="1" applyBorder="1"/>
    <xf numFmtId="4" fontId="0" fillId="12" borderId="6" xfId="0" applyNumberFormat="1" applyFill="1" applyBorder="1"/>
    <xf numFmtId="43" fontId="6" fillId="8" borderId="1" xfId="0" applyNumberFormat="1" applyFont="1" applyFill="1" applyBorder="1" applyAlignment="1">
      <alignment horizontal="center"/>
    </xf>
    <xf numFmtId="43" fontId="6" fillId="8" borderId="2" xfId="0" quotePrefix="1" applyNumberFormat="1" applyFont="1" applyFill="1" applyBorder="1" applyAlignment="1">
      <alignment horizontal="center"/>
    </xf>
    <xf numFmtId="43" fontId="6" fillId="8" borderId="9" xfId="0" applyNumberFormat="1" applyFont="1" applyFill="1" applyBorder="1" applyAlignment="1">
      <alignment horizontal="center" wrapText="1"/>
    </xf>
    <xf numFmtId="164" fontId="0" fillId="10" borderId="2" xfId="1" applyNumberFormat="1" applyFont="1" applyFill="1" applyBorder="1"/>
    <xf numFmtId="164" fontId="5" fillId="11" borderId="2" xfId="1" applyNumberFormat="1" applyFont="1" applyFill="1" applyBorder="1"/>
    <xf numFmtId="164" fontId="0" fillId="8" borderId="9" xfId="1" applyNumberFormat="1" applyFont="1" applyFill="1" applyBorder="1"/>
    <xf numFmtId="164" fontId="6" fillId="10" borderId="10" xfId="1" applyNumberFormat="1" applyFont="1" applyFill="1" applyBorder="1"/>
    <xf numFmtId="164" fontId="7" fillId="0" borderId="2" xfId="1" applyNumberFormat="1" applyFont="1" applyFill="1" applyBorder="1" applyAlignment="1" applyProtection="1">
      <protection hidden="1"/>
    </xf>
    <xf numFmtId="164" fontId="0" fillId="2" borderId="2" xfId="1" applyNumberFormat="1" applyFont="1" applyFill="1" applyBorder="1"/>
    <xf numFmtId="164" fontId="7" fillId="8" borderId="2" xfId="1" applyNumberFormat="1" applyFont="1" applyFill="1" applyBorder="1" applyAlignment="1" applyProtection="1">
      <protection hidden="1"/>
    </xf>
    <xf numFmtId="164" fontId="5" fillId="0" borderId="2" xfId="1" applyNumberFormat="1" applyFont="1" applyFill="1" applyBorder="1" applyAlignment="1" applyProtection="1">
      <protection hidden="1"/>
    </xf>
    <xf numFmtId="164" fontId="5" fillId="2" borderId="2" xfId="1" applyNumberFormat="1" applyFont="1" applyFill="1" applyBorder="1"/>
    <xf numFmtId="164" fontId="5" fillId="8" borderId="2" xfId="1" applyNumberFormat="1" applyFont="1" applyFill="1" applyBorder="1" applyAlignment="1" applyProtection="1">
      <protection hidden="1"/>
    </xf>
    <xf numFmtId="164" fontId="7" fillId="8" borderId="9" xfId="1" applyNumberFormat="1" applyFont="1" applyFill="1" applyBorder="1" applyAlignment="1" applyProtection="1">
      <protection hidden="1"/>
    </xf>
    <xf numFmtId="164" fontId="6" fillId="0" borderId="10" xfId="1" applyNumberFormat="1" applyFont="1" applyBorder="1"/>
    <xf numFmtId="164" fontId="6" fillId="2" borderId="10" xfId="1" applyNumberFormat="1" applyFont="1" applyFill="1" applyBorder="1"/>
    <xf numFmtId="164" fontId="6" fillId="8" borderId="10" xfId="1" applyNumberFormat="1" applyFont="1" applyFill="1" applyBorder="1"/>
    <xf numFmtId="164" fontId="6" fillId="11" borderId="10" xfId="1" applyNumberFormat="1" applyFont="1" applyFill="1" applyBorder="1"/>
    <xf numFmtId="0" fontId="6" fillId="11" borderId="10" xfId="0" applyFont="1" applyFill="1" applyBorder="1" applyAlignment="1">
      <alignment wrapText="1"/>
    </xf>
    <xf numFmtId="43" fontId="6" fillId="10" borderId="1" xfId="0" applyNumberFormat="1" applyFont="1" applyFill="1" applyBorder="1" applyAlignment="1">
      <alignment horizontal="center"/>
    </xf>
    <xf numFmtId="4" fontId="6" fillId="10" borderId="2" xfId="0" quotePrefix="1" applyNumberFormat="1" applyFont="1" applyFill="1" applyBorder="1" applyAlignment="1">
      <alignment horizontal="center"/>
    </xf>
    <xf numFmtId="3" fontId="0" fillId="8" borderId="1" xfId="0" applyNumberFormat="1" applyFill="1" applyBorder="1"/>
    <xf numFmtId="164" fontId="17" fillId="8" borderId="4" xfId="1" applyNumberFormat="1" applyFont="1" applyFill="1" applyBorder="1"/>
    <xf numFmtId="3" fontId="7" fillId="8" borderId="59" xfId="0" applyNumberFormat="1" applyFont="1" applyFill="1" applyBorder="1" applyAlignment="1">
      <alignment vertical="top" wrapText="1"/>
    </xf>
    <xf numFmtId="3" fontId="7" fillId="8" borderId="24" xfId="0" applyNumberFormat="1" applyFont="1" applyFill="1" applyBorder="1" applyAlignment="1">
      <alignment vertical="top" wrapText="1"/>
    </xf>
    <xf numFmtId="164" fontId="17" fillId="8" borderId="0" xfId="1" applyNumberFormat="1" applyFont="1" applyFill="1" applyBorder="1"/>
    <xf numFmtId="3" fontId="7" fillId="8" borderId="49" xfId="0" applyNumberFormat="1" applyFont="1" applyFill="1" applyBorder="1" applyAlignment="1">
      <alignment vertical="top" wrapText="1"/>
    </xf>
    <xf numFmtId="176" fontId="17" fillId="8" borderId="0" xfId="1" applyNumberFormat="1" applyFont="1" applyFill="1" applyBorder="1"/>
    <xf numFmtId="164" fontId="17" fillId="8" borderId="8" xfId="1" applyNumberFormat="1" applyFont="1" applyFill="1" applyBorder="1"/>
    <xf numFmtId="3" fontId="7" fillId="8" borderId="50" xfId="0" applyNumberFormat="1" applyFont="1" applyFill="1" applyBorder="1" applyAlignment="1">
      <alignment vertical="top" wrapText="1"/>
    </xf>
    <xf numFmtId="3" fontId="0" fillId="12" borderId="49" xfId="0" applyNumberFormat="1" applyFill="1" applyBorder="1"/>
    <xf numFmtId="4" fontId="6" fillId="12" borderId="60" xfId="0" applyNumberFormat="1" applyFont="1" applyFill="1" applyBorder="1" applyAlignment="1">
      <alignment horizontal="center" wrapText="1"/>
    </xf>
    <xf numFmtId="4" fontId="6" fillId="12" borderId="15" xfId="0" applyNumberFormat="1" applyFont="1" applyFill="1" applyBorder="1" applyAlignment="1">
      <alignment horizontal="center" wrapText="1"/>
    </xf>
    <xf numFmtId="0" fontId="6" fillId="12" borderId="35" xfId="0" applyFont="1" applyFill="1" applyBorder="1" applyAlignment="1">
      <alignment horizontal="center" wrapText="1"/>
    </xf>
    <xf numFmtId="0" fontId="6" fillId="12" borderId="15" xfId="0" applyFont="1" applyFill="1" applyBorder="1" applyAlignment="1">
      <alignment horizontal="center" wrapText="1"/>
    </xf>
    <xf numFmtId="4" fontId="32" fillId="0" borderId="9" xfId="0" applyNumberFormat="1" applyFont="1" applyBorder="1" applyAlignment="1">
      <alignment horizontal="center" wrapText="1"/>
    </xf>
    <xf numFmtId="3" fontId="6" fillId="0" borderId="26" xfId="0" applyNumberFormat="1" applyFont="1" applyBorder="1" applyAlignment="1">
      <alignment horizontal="center" wrapText="1"/>
    </xf>
    <xf numFmtId="0" fontId="6" fillId="0" borderId="41" xfId="0" quotePrefix="1" applyFont="1" applyBorder="1" applyAlignment="1">
      <alignment horizontal="center"/>
    </xf>
    <xf numFmtId="9" fontId="0" fillId="0" borderId="18" xfId="14" applyFont="1" applyBorder="1"/>
    <xf numFmtId="0" fontId="5" fillId="0" borderId="2" xfId="0" applyFont="1" applyBorder="1" applyAlignment="1">
      <alignment horizontal="center" wrapText="1"/>
    </xf>
    <xf numFmtId="0" fontId="5" fillId="6" borderId="0" xfId="0" applyFont="1" applyFill="1" applyAlignment="1">
      <alignment wrapText="1"/>
    </xf>
    <xf numFmtId="9" fontId="0" fillId="0" borderId="0" xfId="0" applyNumberFormat="1"/>
    <xf numFmtId="0" fontId="0" fillId="0" borderId="25" xfId="0" applyBorder="1"/>
    <xf numFmtId="164" fontId="0" fillId="10" borderId="11" xfId="1" applyNumberFormat="1" applyFont="1" applyFill="1" applyBorder="1"/>
    <xf numFmtId="164" fontId="0" fillId="0" borderId="10" xfId="1" applyNumberFormat="1" applyFont="1" applyBorder="1"/>
    <xf numFmtId="164" fontId="0" fillId="0" borderId="11" xfId="1" applyNumberFormat="1" applyFont="1" applyBorder="1"/>
    <xf numFmtId="164" fontId="0" fillId="10" borderId="10" xfId="1" applyNumberFormat="1" applyFont="1" applyFill="1" applyBorder="1"/>
    <xf numFmtId="0" fontId="6" fillId="0" borderId="44" xfId="0" applyFont="1" applyBorder="1" applyAlignment="1">
      <alignment horizontal="center" vertical="center"/>
    </xf>
    <xf numFmtId="0" fontId="6" fillId="0" borderId="51" xfId="0" applyFont="1" applyBorder="1" applyAlignment="1">
      <alignment horizontal="center" vertical="center"/>
    </xf>
    <xf numFmtId="0" fontId="6" fillId="0" borderId="45" xfId="0" applyFont="1" applyBorder="1" applyAlignment="1">
      <alignment horizontal="center" vertical="center"/>
    </xf>
    <xf numFmtId="4" fontId="26" fillId="0" borderId="44" xfId="0" applyNumberFormat="1" applyFont="1" applyBorder="1" applyAlignment="1">
      <alignment horizontal="center" vertical="center"/>
    </xf>
    <xf numFmtId="4" fontId="26" fillId="0" borderId="45" xfId="0" applyNumberFormat="1" applyFont="1" applyBorder="1" applyAlignment="1">
      <alignment horizontal="center" vertical="center"/>
    </xf>
    <xf numFmtId="0" fontId="25" fillId="0" borderId="6" xfId="0" applyFont="1" applyBorder="1" applyAlignment="1">
      <alignment horizontal="left" wrapText="1"/>
    </xf>
    <xf numFmtId="0" fontId="25" fillId="0" borderId="0" xfId="0" applyFont="1" applyAlignment="1">
      <alignment horizontal="left" wrapText="1"/>
    </xf>
    <xf numFmtId="0" fontId="7" fillId="0" borderId="0" xfId="0" applyFont="1" applyAlignment="1">
      <alignment horizontal="left" vertical="top" wrapText="1"/>
    </xf>
    <xf numFmtId="0" fontId="6" fillId="8" borderId="3" xfId="0" applyFont="1" applyFill="1" applyBorder="1" applyAlignment="1">
      <alignment horizontal="center" wrapText="1"/>
    </xf>
    <xf numFmtId="0" fontId="6" fillId="8" borderId="4" xfId="0" applyFont="1" applyFill="1" applyBorder="1" applyAlignment="1">
      <alignment horizontal="center" wrapText="1"/>
    </xf>
    <xf numFmtId="0" fontId="6" fillId="8" borderId="5" xfId="0" applyFont="1" applyFill="1" applyBorder="1" applyAlignment="1">
      <alignment horizontal="center" wrapText="1"/>
    </xf>
    <xf numFmtId="0" fontId="6" fillId="12" borderId="3" xfId="0" applyFont="1" applyFill="1" applyBorder="1" applyAlignment="1">
      <alignment horizontal="center" wrapText="1"/>
    </xf>
    <xf numFmtId="0" fontId="6" fillId="12" borderId="4" xfId="0" applyFont="1" applyFill="1" applyBorder="1" applyAlignment="1">
      <alignment horizontal="center" wrapText="1"/>
    </xf>
    <xf numFmtId="0" fontId="6" fillId="12" borderId="5" xfId="0" applyFont="1" applyFill="1" applyBorder="1" applyAlignment="1">
      <alignment horizontal="center" wrapText="1"/>
    </xf>
    <xf numFmtId="4" fontId="6" fillId="5" borderId="7" xfId="0" quotePrefix="1" applyNumberFormat="1" applyFont="1" applyFill="1" applyBorder="1" applyAlignment="1">
      <alignment horizontal="center"/>
    </xf>
    <xf numFmtId="4" fontId="6" fillId="5" borderId="8" xfId="0" quotePrefix="1" applyNumberFormat="1" applyFont="1" applyFill="1" applyBorder="1" applyAlignment="1">
      <alignment horizontal="center"/>
    </xf>
    <xf numFmtId="4" fontId="6" fillId="5" borderId="12" xfId="0" quotePrefix="1" applyNumberFormat="1"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6" fillId="5" borderId="5" xfId="0" applyFont="1" applyFill="1" applyBorder="1" applyAlignment="1">
      <alignment horizontal="center"/>
    </xf>
    <xf numFmtId="0" fontId="6" fillId="8" borderId="22"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12" borderId="22" xfId="0" applyFont="1" applyFill="1" applyBorder="1" applyAlignment="1">
      <alignment horizontal="center" vertical="center" wrapText="1"/>
    </xf>
    <xf numFmtId="0" fontId="6" fillId="12" borderId="14"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12" borderId="13" xfId="0" applyFont="1" applyFill="1" applyBorder="1" applyAlignment="1">
      <alignment horizontal="center" vertical="center" wrapText="1"/>
    </xf>
    <xf numFmtId="4" fontId="6" fillId="5" borderId="3" xfId="0" quotePrefix="1" applyNumberFormat="1" applyFont="1" applyFill="1" applyBorder="1" applyAlignment="1">
      <alignment horizontal="center"/>
    </xf>
    <xf numFmtId="4" fontId="6" fillId="5" borderId="4" xfId="0" quotePrefix="1" applyNumberFormat="1" applyFont="1" applyFill="1" applyBorder="1" applyAlignment="1">
      <alignment horizontal="center"/>
    </xf>
    <xf numFmtId="0" fontId="6" fillId="5" borderId="22"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4" fontId="6" fillId="12" borderId="22" xfId="0" applyNumberFormat="1" applyFont="1" applyFill="1" applyBorder="1" applyAlignment="1">
      <alignment horizontal="center" vertical="center"/>
    </xf>
    <xf numFmtId="4" fontId="6" fillId="12" borderId="14" xfId="0" applyNumberFormat="1" applyFont="1" applyFill="1" applyBorder="1" applyAlignment="1">
      <alignment horizontal="center" vertical="center"/>
    </xf>
    <xf numFmtId="4" fontId="6" fillId="8" borderId="22" xfId="0" applyNumberFormat="1" applyFont="1" applyFill="1" applyBorder="1" applyAlignment="1">
      <alignment horizontal="center" vertical="center"/>
    </xf>
    <xf numFmtId="4" fontId="6" fillId="8" borderId="14" xfId="0" applyNumberFormat="1" applyFont="1" applyFill="1" applyBorder="1" applyAlignment="1">
      <alignment horizontal="center" vertical="center"/>
    </xf>
    <xf numFmtId="4" fontId="6" fillId="5" borderId="5" xfId="0" quotePrefix="1" applyNumberFormat="1" applyFont="1" applyFill="1" applyBorder="1" applyAlignment="1">
      <alignment horizontal="center"/>
    </xf>
    <xf numFmtId="0" fontId="6" fillId="0" borderId="2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31" fillId="8" borderId="22" xfId="0" applyFont="1" applyFill="1" applyBorder="1" applyAlignment="1">
      <alignment horizontal="center" vertical="center"/>
    </xf>
    <xf numFmtId="0" fontId="31" fillId="8" borderId="13" xfId="0" applyFont="1" applyFill="1" applyBorder="1" applyAlignment="1">
      <alignment horizontal="center" vertical="center"/>
    </xf>
    <xf numFmtId="0" fontId="31" fillId="8" borderId="14" xfId="0" applyFont="1" applyFill="1" applyBorder="1" applyAlignment="1">
      <alignment horizontal="center" vertical="center"/>
    </xf>
    <xf numFmtId="0" fontId="31" fillId="12" borderId="22" xfId="0" applyFont="1" applyFill="1" applyBorder="1" applyAlignment="1">
      <alignment horizontal="center" vertical="center"/>
    </xf>
    <xf numFmtId="0" fontId="31" fillId="12" borderId="13" xfId="0" applyFont="1" applyFill="1" applyBorder="1" applyAlignment="1">
      <alignment horizontal="center" vertical="center"/>
    </xf>
    <xf numFmtId="0" fontId="31" fillId="12" borderId="14" xfId="0" applyFont="1" applyFill="1" applyBorder="1" applyAlignment="1">
      <alignment horizontal="center" vertical="center"/>
    </xf>
    <xf numFmtId="3" fontId="37" fillId="8" borderId="6" xfId="0" applyNumberFormat="1" applyFont="1" applyFill="1" applyBorder="1" applyAlignment="1">
      <alignment horizontal="right"/>
    </xf>
    <xf numFmtId="49" fontId="36" fillId="0" borderId="0" xfId="0" applyNumberFormat="1" applyFont="1" applyFill="1" applyAlignment="1">
      <alignment wrapText="1"/>
    </xf>
    <xf numFmtId="43" fontId="0" fillId="0" borderId="0" xfId="0" applyNumberFormat="1" applyFill="1" applyBorder="1"/>
    <xf numFmtId="0" fontId="0" fillId="0" borderId="0" xfId="0" applyFill="1" applyBorder="1"/>
    <xf numFmtId="4" fontId="5" fillId="0" borderId="0" xfId="0" applyNumberFormat="1" applyFont="1" applyFill="1"/>
    <xf numFmtId="0" fontId="7" fillId="0" borderId="0" xfId="0" applyFont="1" applyFill="1"/>
    <xf numFmtId="0" fontId="0" fillId="0" borderId="0" xfId="0" applyFill="1"/>
    <xf numFmtId="0" fontId="5" fillId="0" borderId="0" xfId="0" applyFont="1" applyFill="1"/>
    <xf numFmtId="0" fontId="5" fillId="0" borderId="0" xfId="0" applyFont="1" applyFill="1" applyAlignment="1">
      <alignment horizontal="center"/>
    </xf>
    <xf numFmtId="0" fontId="7" fillId="0" borderId="0" xfId="0" applyFont="1" applyFill="1" applyAlignment="1">
      <alignment horizontal="center"/>
    </xf>
    <xf numFmtId="0" fontId="27" fillId="0" borderId="0" xfId="0" applyFont="1" applyFill="1" applyAlignment="1">
      <alignment horizontal="center"/>
    </xf>
    <xf numFmtId="0" fontId="5" fillId="0" borderId="0" xfId="0" quotePrefix="1" applyFont="1" applyFill="1"/>
    <xf numFmtId="0" fontId="27" fillId="0" borderId="0" xfId="0" quotePrefix="1" applyFont="1" applyFill="1" applyAlignment="1">
      <alignment horizontal="center"/>
    </xf>
    <xf numFmtId="0" fontId="24" fillId="0" borderId="0" xfId="0" applyFont="1" applyFill="1"/>
    <xf numFmtId="0" fontId="7" fillId="0" borderId="0" xfId="0" quotePrefix="1" applyFont="1" applyFill="1"/>
    <xf numFmtId="0" fontId="7" fillId="0" borderId="0" xfId="0" applyFont="1" applyFill="1" applyAlignment="1">
      <alignment wrapText="1"/>
    </xf>
    <xf numFmtId="49" fontId="7" fillId="0" borderId="0" xfId="0" applyNumberFormat="1" applyFont="1" applyFill="1" applyAlignment="1">
      <alignment wrapText="1"/>
    </xf>
    <xf numFmtId="0" fontId="0" fillId="0" borderId="0" xfId="0" applyFill="1" applyAlignment="1">
      <alignment wrapText="1"/>
    </xf>
    <xf numFmtId="0" fontId="5" fillId="0" borderId="0" xfId="0" applyFont="1" applyFill="1" applyAlignment="1">
      <alignment wrapText="1"/>
    </xf>
    <xf numFmtId="0" fontId="7" fillId="0" borderId="0" xfId="0" applyFont="1" applyFill="1" applyAlignment="1">
      <alignment horizontal="center" wrapText="1"/>
    </xf>
    <xf numFmtId="0" fontId="7" fillId="0" borderId="0" xfId="0" applyFont="1" applyFill="1" applyAlignment="1">
      <alignment horizontal="center" wrapText="1"/>
    </xf>
    <xf numFmtId="0" fontId="0" fillId="0" borderId="0" xfId="0" quotePrefix="1" applyFill="1"/>
    <xf numFmtId="0" fontId="7" fillId="0" borderId="8" xfId="0" applyFont="1" applyFill="1" applyBorder="1" applyAlignment="1">
      <alignment horizontal="center" wrapText="1"/>
    </xf>
    <xf numFmtId="4" fontId="7" fillId="0" borderId="0" xfId="0" applyNumberFormat="1" applyFont="1" applyFill="1"/>
    <xf numFmtId="0" fontId="5" fillId="0" borderId="0" xfId="8" quotePrefix="1" applyFont="1" applyFill="1"/>
    <xf numFmtId="0" fontId="5" fillId="0" borderId="0" xfId="0" quotePrefix="1" applyFont="1" applyFill="1" applyAlignment="1">
      <alignment horizontal="center" wrapText="1"/>
    </xf>
    <xf numFmtId="4" fontId="7" fillId="0" borderId="0" xfId="0" applyNumberFormat="1" applyFont="1" applyFill="1" applyAlignment="1">
      <alignment wrapText="1"/>
    </xf>
    <xf numFmtId="0" fontId="7" fillId="0" borderId="0" xfId="8" applyFill="1" applyAlignment="1">
      <alignment horizontal="right"/>
    </xf>
    <xf numFmtId="0" fontId="7" fillId="0" borderId="8" xfId="0" quotePrefix="1" applyFont="1" applyFill="1" applyBorder="1" applyAlignment="1">
      <alignment horizontal="center" wrapText="1"/>
    </xf>
    <xf numFmtId="4" fontId="0" fillId="0" borderId="0" xfId="0" applyNumberFormat="1" applyFill="1" applyAlignment="1">
      <alignment wrapText="1"/>
    </xf>
  </cellXfs>
  <cellStyles count="44">
    <cellStyle name="Comma" xfId="1" builtinId="3"/>
    <cellStyle name="Comma 2" xfId="2" xr:uid="{00000000-0005-0000-0000-000001000000}"/>
    <cellStyle name="Comma 2 2" xfId="3" xr:uid="{00000000-0005-0000-0000-000002000000}"/>
    <cellStyle name="Comma 3" xfId="4" xr:uid="{00000000-0005-0000-0000-000003000000}"/>
    <cellStyle name="Comma 4" xfId="20" xr:uid="{00000000-0005-0000-0000-000004000000}"/>
    <cellStyle name="Comma 5" xfId="41" xr:uid="{25BE1B14-396D-427E-B67F-735AE2E36EA3}"/>
    <cellStyle name="Comma 6" xfId="42" xr:uid="{242925CD-69A0-4D5D-8881-E8C1EAB22A91}"/>
    <cellStyle name="Comma0" xfId="5" xr:uid="{00000000-0005-0000-0000-000005000000}"/>
    <cellStyle name="Comma0 2" xfId="36" xr:uid="{AE3BCCCF-6C36-4D3A-ADB1-72ACDD1F2602}"/>
    <cellStyle name="Currency 2" xfId="6" xr:uid="{00000000-0005-0000-0000-000007000000}"/>
    <cellStyle name="Currency 2 2" xfId="23" xr:uid="{00000000-0005-0000-0000-000008000000}"/>
    <cellStyle name="Currency 2 3" xfId="39" xr:uid="{749BA96A-E02A-44B2-8552-D1BC16786C54}"/>
    <cellStyle name="Currency 3" xfId="25" xr:uid="{00000000-0005-0000-0000-000009000000}"/>
    <cellStyle name="Currency 4" xfId="31" xr:uid="{00000000-0005-0000-0000-00000A000000}"/>
    <cellStyle name="headerStyle" xfId="7" xr:uid="{00000000-0005-0000-0000-00000B000000}"/>
    <cellStyle name="Hyperlink 2" xfId="24" xr:uid="{00000000-0005-0000-0000-00000D000000}"/>
    <cellStyle name="Normal" xfId="0" builtinId="0"/>
    <cellStyle name="Normal 10" xfId="29" xr:uid="{00000000-0005-0000-0000-00000F000000}"/>
    <cellStyle name="Normal 11" xfId="30" xr:uid="{00000000-0005-0000-0000-000010000000}"/>
    <cellStyle name="Normal 12" xfId="33" xr:uid="{00000000-0005-0000-0000-000011000000}"/>
    <cellStyle name="Normal 13" xfId="34" xr:uid="{C2F6FD47-201A-47F6-B958-88E90D6ECA3A}"/>
    <cellStyle name="Normal 14" xfId="40" xr:uid="{582509B4-D3B6-4EFC-B18A-B5112B9409CD}"/>
    <cellStyle name="Normal 2" xfId="8" xr:uid="{00000000-0005-0000-0000-000012000000}"/>
    <cellStyle name="Normal 2 2" xfId="9" xr:uid="{00000000-0005-0000-0000-000013000000}"/>
    <cellStyle name="Normal 2 2 2" xfId="32" xr:uid="{00000000-0005-0000-0000-000014000000}"/>
    <cellStyle name="Normal 2 3" xfId="22" xr:uid="{00000000-0005-0000-0000-000015000000}"/>
    <cellStyle name="Normal 3" xfId="10" xr:uid="{00000000-0005-0000-0000-000016000000}"/>
    <cellStyle name="Normal 3 3" xfId="43" xr:uid="{DF5097DE-6A07-445D-8EEE-7CBC5B57BABF}"/>
    <cellStyle name="Normal 4" xfId="11" xr:uid="{00000000-0005-0000-0000-000017000000}"/>
    <cellStyle name="Normal 5" xfId="12" xr:uid="{00000000-0005-0000-0000-000018000000}"/>
    <cellStyle name="Normal 5 2" xfId="28" xr:uid="{00000000-0005-0000-0000-000019000000}"/>
    <cellStyle name="Normal 5 2 2" xfId="38" xr:uid="{F3ED1CB3-2348-4C99-B36B-FF7EA9BB30A6}"/>
    <cellStyle name="Normal 5 3" xfId="37" xr:uid="{8E74C3E5-6373-47B1-BE34-375AD6908CEF}"/>
    <cellStyle name="Normal 6" xfId="13" xr:uid="{00000000-0005-0000-0000-00001A000000}"/>
    <cellStyle name="Normal 7" xfId="19" xr:uid="{00000000-0005-0000-0000-00001B000000}"/>
    <cellStyle name="Normal 8" xfId="21" xr:uid="{00000000-0005-0000-0000-00001C000000}"/>
    <cellStyle name="Normal 9" xfId="26" xr:uid="{00000000-0005-0000-0000-00001D000000}"/>
    <cellStyle name="Percent" xfId="14" builtinId="5"/>
    <cellStyle name="Percent 2" xfId="15" xr:uid="{00000000-0005-0000-0000-00001F000000}"/>
    <cellStyle name="Percent 2 2" xfId="16" xr:uid="{00000000-0005-0000-0000-000020000000}"/>
    <cellStyle name="Percent 3" xfId="17" xr:uid="{00000000-0005-0000-0000-000021000000}"/>
    <cellStyle name="Percent 4" xfId="18" xr:uid="{00000000-0005-0000-0000-000022000000}"/>
    <cellStyle name="Percent 5" xfId="27" xr:uid="{00000000-0005-0000-0000-000023000000}"/>
    <cellStyle name="Percent 6" xfId="35" xr:uid="{8007E423-5E4C-4B65-9761-28B074E18FD6}"/>
  </cellStyles>
  <dxfs count="2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3"/>
  <sheetViews>
    <sheetView zoomScaleNormal="100" workbookViewId="0">
      <selection activeCell="A30" sqref="A30"/>
    </sheetView>
  </sheetViews>
  <sheetFormatPr defaultRowHeight="12.75" x14ac:dyDescent="0.2"/>
  <cols>
    <col min="1" max="1" width="47.140625" bestFit="1" customWidth="1"/>
    <col min="2" max="2" width="17.5703125" style="3" customWidth="1"/>
    <col min="3" max="3" width="16.7109375" customWidth="1"/>
    <col min="4" max="4" width="14.85546875" customWidth="1"/>
    <col min="5" max="5" width="14.85546875" hidden="1" customWidth="1"/>
    <col min="6" max="6" width="17.85546875" bestFit="1" customWidth="1"/>
    <col min="7" max="7" width="16.5703125" customWidth="1"/>
    <col min="8" max="8" width="14.85546875" style="48" customWidth="1"/>
    <col min="12" max="12" width="11.42578125" bestFit="1" customWidth="1"/>
  </cols>
  <sheetData>
    <row r="1" spans="1:12" ht="37.5" customHeight="1" x14ac:dyDescent="0.2">
      <c r="B1" s="446" t="s">
        <v>608</v>
      </c>
      <c r="C1" s="447"/>
      <c r="D1" s="443" t="s">
        <v>661</v>
      </c>
      <c r="E1" s="444"/>
      <c r="F1" s="444"/>
      <c r="G1" s="444"/>
      <c r="H1" s="444"/>
      <c r="I1" s="444"/>
      <c r="J1" s="445"/>
    </row>
    <row r="2" spans="1:12" ht="81" customHeight="1" x14ac:dyDescent="0.2">
      <c r="A2" s="214" t="s">
        <v>468</v>
      </c>
      <c r="B2" s="220" t="s">
        <v>666</v>
      </c>
      <c r="C2" s="221" t="s">
        <v>667</v>
      </c>
      <c r="D2" s="232" t="s">
        <v>668</v>
      </c>
      <c r="E2" s="57" t="s">
        <v>640</v>
      </c>
      <c r="F2" s="57" t="s">
        <v>669</v>
      </c>
      <c r="G2" s="57" t="s">
        <v>670</v>
      </c>
      <c r="H2" s="58" t="s">
        <v>474</v>
      </c>
      <c r="I2" s="221" t="s">
        <v>577</v>
      </c>
      <c r="J2" s="221" t="s">
        <v>573</v>
      </c>
    </row>
    <row r="3" spans="1:12" ht="21.2" customHeight="1" x14ac:dyDescent="0.2">
      <c r="A3" s="214"/>
      <c r="B3" s="222"/>
      <c r="C3" s="221" t="s">
        <v>487</v>
      </c>
      <c r="D3" s="232" t="s">
        <v>488</v>
      </c>
      <c r="E3" s="57" t="s">
        <v>488</v>
      </c>
      <c r="F3" s="57" t="s">
        <v>489</v>
      </c>
      <c r="G3" s="57" t="s">
        <v>490</v>
      </c>
      <c r="H3" s="64" t="s">
        <v>491</v>
      </c>
      <c r="I3" s="59"/>
      <c r="J3" s="438"/>
      <c r="K3" s="132"/>
    </row>
    <row r="4" spans="1:12" x14ac:dyDescent="0.2">
      <c r="A4" s="215" t="s">
        <v>469</v>
      </c>
      <c r="B4" s="223">
        <f>220154633+80000000</f>
        <v>300154633</v>
      </c>
      <c r="C4" s="224">
        <f>SpEd!E209+SpEd!F209</f>
        <v>300650906.66999984</v>
      </c>
      <c r="D4" s="223">
        <f>SpEd!H209+SpEd!I209+SpEd!J209+SpEd!K209</f>
        <v>422288107.51999992</v>
      </c>
      <c r="E4" s="67">
        <f>SpEd!L209+SpEd!M209</f>
        <v>0</v>
      </c>
      <c r="F4" s="67">
        <f>SpEd!O209+SpEd!P209+SpEd!Q209+SpEd!R209</f>
        <v>1218403808.4699991</v>
      </c>
      <c r="G4" s="68">
        <f t="shared" ref="G4:G11" si="0">F4-D4</f>
        <v>796115700.94999909</v>
      </c>
      <c r="H4" s="72">
        <f>G4/$G$12</f>
        <v>0.59835432165978164</v>
      </c>
      <c r="I4" s="127">
        <f t="shared" ref="I4:I11" si="1">+D4/F4</f>
        <v>0.34659125700721904</v>
      </c>
      <c r="J4" s="233">
        <f t="shared" ref="J4:J11" si="2">1-I4</f>
        <v>0.65340874299278096</v>
      </c>
      <c r="L4" s="437"/>
    </row>
    <row r="5" spans="1:12" x14ac:dyDescent="0.2">
      <c r="A5" s="217" t="s">
        <v>659</v>
      </c>
      <c r="B5" s="225">
        <v>25257742</v>
      </c>
      <c r="C5" s="226">
        <f>+ELPA!D209+ELPA!E209</f>
        <v>69650966.933798239</v>
      </c>
      <c r="D5" s="225">
        <f>ELPA!G209+ELPA!H209+ELPA!I209+ELPA!J209</f>
        <v>75671544.852653101</v>
      </c>
      <c r="E5" s="70"/>
      <c r="F5" s="70">
        <f>+ELPA!L209+ELPA!M209+ELPA!N209+ELPA!O209</f>
        <v>292088445.23999995</v>
      </c>
      <c r="G5" s="71">
        <f t="shared" si="0"/>
        <v>216416900.38734686</v>
      </c>
      <c r="H5" s="73">
        <f t="shared" ref="H5:H11" si="3">G5/$G$12</f>
        <v>0.16265724626767092</v>
      </c>
      <c r="I5" s="126">
        <f t="shared" si="1"/>
        <v>0.25907065509036536</v>
      </c>
      <c r="J5" s="233">
        <f t="shared" si="2"/>
        <v>0.74092934490963458</v>
      </c>
    </row>
    <row r="6" spans="1:12" x14ac:dyDescent="0.2">
      <c r="A6" s="216" t="s">
        <v>473</v>
      </c>
      <c r="B6" s="225">
        <v>63221962</v>
      </c>
      <c r="C6" s="226">
        <f>Transportation!D209</f>
        <v>64439895.280000001</v>
      </c>
      <c r="D6" s="225">
        <f>Transportation!I209</f>
        <v>63390893.23999998</v>
      </c>
      <c r="E6" s="70"/>
      <c r="F6" s="70">
        <f>Transportation!K209</f>
        <v>258173126.69000003</v>
      </c>
      <c r="G6" s="71">
        <f t="shared" si="0"/>
        <v>194782233.45000005</v>
      </c>
      <c r="H6" s="73">
        <f t="shared" si="3"/>
        <v>0.14639680014886677</v>
      </c>
      <c r="I6" s="126">
        <f t="shared" si="1"/>
        <v>0.24553637341238946</v>
      </c>
      <c r="J6" s="233">
        <f t="shared" si="2"/>
        <v>0.75446362658761057</v>
      </c>
    </row>
    <row r="7" spans="1:12" x14ac:dyDescent="0.2">
      <c r="A7" s="216" t="s">
        <v>470</v>
      </c>
      <c r="B7" s="225">
        <v>12994942</v>
      </c>
      <c r="C7" s="226">
        <f>GT!D209</f>
        <v>10449082.999999998</v>
      </c>
      <c r="D7" s="225">
        <f>GT!F209+GT!G209</f>
        <v>12386862.349999996</v>
      </c>
      <c r="E7" s="70"/>
      <c r="F7" s="70">
        <f>GT!I209+GT!J209</f>
        <v>38936186.229999974</v>
      </c>
      <c r="G7" s="71">
        <f t="shared" si="0"/>
        <v>26549323.87999998</v>
      </c>
      <c r="H7" s="73">
        <f t="shared" si="3"/>
        <v>1.995426376064019E-2</v>
      </c>
      <c r="I7" s="126">
        <f t="shared" si="1"/>
        <v>0.31813239942991728</v>
      </c>
      <c r="J7" s="233">
        <f t="shared" si="2"/>
        <v>0.68186760057008278</v>
      </c>
    </row>
    <row r="8" spans="1:12" x14ac:dyDescent="0.2">
      <c r="A8" s="217" t="s">
        <v>499</v>
      </c>
      <c r="B8" s="227">
        <v>28244361</v>
      </c>
      <c r="C8" s="392">
        <f>CTA!D209</f>
        <v>28644361.000000007</v>
      </c>
      <c r="D8" s="227">
        <f>+CTA!F209+CTA!G209</f>
        <v>35064949.419999994</v>
      </c>
      <c r="E8" s="139"/>
      <c r="F8" s="139">
        <f>+CTA!I209+CTA!J209</f>
        <v>131764984.11999993</v>
      </c>
      <c r="G8" s="71">
        <f t="shared" si="0"/>
        <v>96700034.699999928</v>
      </c>
      <c r="H8" s="73">
        <f t="shared" si="3"/>
        <v>7.2678988240466591E-2</v>
      </c>
      <c r="I8" s="126">
        <f t="shared" si="1"/>
        <v>0.26611735776529166</v>
      </c>
      <c r="J8" s="233">
        <f t="shared" si="2"/>
        <v>0.73388264223470834</v>
      </c>
    </row>
    <row r="9" spans="1:12" x14ac:dyDescent="0.2">
      <c r="A9" s="216" t="s">
        <v>471</v>
      </c>
      <c r="B9" s="225">
        <v>9493560</v>
      </c>
      <c r="C9" s="392">
        <f>'Expelled At-Risk'!F208</f>
        <v>8820400</v>
      </c>
      <c r="D9" s="227">
        <f>'Expelled At-Risk'!H208+'Expelled At-Risk'!I208</f>
        <v>8689340.2300000004</v>
      </c>
      <c r="E9" s="139"/>
      <c r="F9" s="139">
        <f>'Expelled At-Risk'!N208</f>
        <v>8223858.1500000004</v>
      </c>
      <c r="G9" s="71">
        <f t="shared" si="0"/>
        <v>-465482.08000000007</v>
      </c>
      <c r="H9" s="73">
        <f t="shared" si="3"/>
        <v>-3.4985268333588261E-4</v>
      </c>
      <c r="I9" s="126">
        <f t="shared" si="1"/>
        <v>1.0566014237490222</v>
      </c>
      <c r="J9" s="233">
        <f t="shared" si="2"/>
        <v>-5.6601423749022217E-2</v>
      </c>
    </row>
    <row r="10" spans="1:12" x14ac:dyDescent="0.2">
      <c r="A10" s="217" t="s">
        <v>660</v>
      </c>
      <c r="B10" s="225">
        <v>1314250</v>
      </c>
      <c r="C10" s="226">
        <f>'Small Attendance'!D205</f>
        <v>1314249.9900000002</v>
      </c>
      <c r="D10" s="225">
        <f>'Small Attendance'!F205</f>
        <v>1314249.97</v>
      </c>
      <c r="E10" s="70"/>
      <c r="F10" s="70">
        <v>1599990.79</v>
      </c>
      <c r="G10" s="71">
        <f t="shared" si="0"/>
        <v>285740.82000000007</v>
      </c>
      <c r="H10" s="73">
        <f t="shared" si="3"/>
        <v>2.147605609556343E-4</v>
      </c>
      <c r="I10" s="126">
        <f t="shared" si="1"/>
        <v>0.82141095949683551</v>
      </c>
      <c r="J10" s="233">
        <f t="shared" si="2"/>
        <v>0.17858904050316449</v>
      </c>
    </row>
    <row r="11" spans="1:12" x14ac:dyDescent="0.2">
      <c r="A11" s="216" t="s">
        <v>472</v>
      </c>
      <c r="B11" s="225">
        <v>1131396</v>
      </c>
      <c r="C11" s="226">
        <f>'Comp Health'!D208</f>
        <v>699412.05</v>
      </c>
      <c r="D11" s="225">
        <f>'Comp Health'!F208</f>
        <v>727894.19</v>
      </c>
      <c r="E11" s="70"/>
      <c r="F11" s="70">
        <f>'Comp Health'!G208</f>
        <v>852259.57000000018</v>
      </c>
      <c r="G11" s="71">
        <f t="shared" si="0"/>
        <v>124365.38000000024</v>
      </c>
      <c r="H11" s="73">
        <f t="shared" si="3"/>
        <v>9.3472044954097454E-5</v>
      </c>
      <c r="I11" s="434">
        <f t="shared" si="1"/>
        <v>0.85407570137346744</v>
      </c>
      <c r="J11" s="234">
        <f t="shared" si="2"/>
        <v>0.14592429862653256</v>
      </c>
    </row>
    <row r="12" spans="1:12" x14ac:dyDescent="0.2">
      <c r="A12" s="218" t="s">
        <v>475</v>
      </c>
      <c r="B12" s="228">
        <f>SUM(B4:B11)</f>
        <v>441812846</v>
      </c>
      <c r="C12" s="229">
        <f t="shared" ref="C12:H12" si="4">SUM(C4:C11)</f>
        <v>484669274.92379814</v>
      </c>
      <c r="D12" s="228">
        <f t="shared" si="4"/>
        <v>619533841.7726531</v>
      </c>
      <c r="E12" s="69">
        <f t="shared" si="4"/>
        <v>0</v>
      </c>
      <c r="F12" s="69">
        <f t="shared" si="4"/>
        <v>1950042659.259999</v>
      </c>
      <c r="G12" s="69">
        <f t="shared" si="4"/>
        <v>1330508817.4873459</v>
      </c>
      <c r="H12" s="72">
        <f t="shared" si="4"/>
        <v>0.99999999999999989</v>
      </c>
      <c r="I12" s="60"/>
      <c r="J12" s="235"/>
    </row>
    <row r="13" spans="1:12" ht="13.5" thickBot="1" x14ac:dyDescent="0.25">
      <c r="A13" s="219"/>
      <c r="B13" s="230"/>
      <c r="C13" s="231"/>
      <c r="D13" s="236"/>
      <c r="E13" s="237"/>
      <c r="F13" s="238"/>
      <c r="G13" s="237"/>
      <c r="H13" s="239"/>
      <c r="I13" s="240"/>
      <c r="J13" s="241"/>
    </row>
    <row r="14" spans="1:12" ht="25.5" hidden="1" x14ac:dyDescent="0.2">
      <c r="A14" s="61" t="s">
        <v>476</v>
      </c>
      <c r="B14" s="66"/>
      <c r="C14" s="63">
        <f>SUM(C4:C8)</f>
        <v>473835212.88379812</v>
      </c>
      <c r="D14" s="63"/>
      <c r="E14" s="63"/>
      <c r="F14" s="63">
        <f>SUM(F5:F9)</f>
        <v>729186600.42999983</v>
      </c>
      <c r="G14" s="63">
        <f>SUM(G5:G9)</f>
        <v>533983010.33734685</v>
      </c>
      <c r="H14" s="62"/>
    </row>
    <row r="15" spans="1:12" x14ac:dyDescent="0.2">
      <c r="D15" s="130"/>
    </row>
    <row r="16" spans="1:12" x14ac:dyDescent="0.2">
      <c r="A16" s="136" t="s">
        <v>658</v>
      </c>
      <c r="F16" s="130"/>
    </row>
    <row r="17" spans="1:8" x14ac:dyDescent="0.2">
      <c r="A17" s="136" t="s">
        <v>681</v>
      </c>
      <c r="E17" s="131" t="s">
        <v>594</v>
      </c>
      <c r="G17" s="130"/>
      <c r="H17" s="154"/>
    </row>
    <row r="18" spans="1:8" ht="36" customHeight="1" x14ac:dyDescent="0.2">
      <c r="A18" s="448" t="s">
        <v>678</v>
      </c>
      <c r="B18" s="449"/>
      <c r="C18" s="449"/>
      <c r="D18" s="449"/>
      <c r="E18" s="449"/>
      <c r="F18" s="449"/>
      <c r="G18" s="449"/>
      <c r="H18" s="449"/>
    </row>
    <row r="19" spans="1:8" ht="28.5" customHeight="1" x14ac:dyDescent="0.2">
      <c r="A19" s="448" t="s">
        <v>679</v>
      </c>
      <c r="B19" s="449"/>
      <c r="C19" s="449"/>
      <c r="D19" s="449"/>
      <c r="E19" s="449"/>
      <c r="F19" s="449"/>
      <c r="G19" s="449"/>
      <c r="H19" s="449"/>
    </row>
    <row r="20" spans="1:8" ht="31.7" customHeight="1" x14ac:dyDescent="0.2">
      <c r="A20" s="448" t="s">
        <v>680</v>
      </c>
      <c r="B20" s="449"/>
      <c r="C20" s="449"/>
      <c r="D20" s="449"/>
      <c r="E20" s="449"/>
      <c r="F20" s="449"/>
      <c r="G20" s="449"/>
      <c r="H20" s="449"/>
    </row>
    <row r="21" spans="1:8" ht="28.5" customHeight="1" x14ac:dyDescent="0.2">
      <c r="A21" s="448" t="s">
        <v>651</v>
      </c>
      <c r="B21" s="449"/>
      <c r="C21" s="449"/>
      <c r="D21" s="449"/>
      <c r="E21" s="449"/>
      <c r="F21" s="449"/>
      <c r="G21" s="449"/>
      <c r="H21" s="449"/>
    </row>
    <row r="22" spans="1:8" ht="17.45" customHeight="1" x14ac:dyDescent="0.2">
      <c r="A22" s="449" t="s">
        <v>652</v>
      </c>
      <c r="B22" s="449"/>
      <c r="C22" s="449"/>
      <c r="D22" s="449"/>
      <c r="E22" s="449"/>
      <c r="F22" s="449"/>
      <c r="G22" s="449"/>
      <c r="H22" s="449"/>
    </row>
    <row r="23" spans="1:8" x14ac:dyDescent="0.2">
      <c r="A23" s="136"/>
      <c r="B23" s="137"/>
      <c r="C23" s="136"/>
      <c r="D23" s="136"/>
      <c r="E23" s="136"/>
      <c r="F23" s="136"/>
      <c r="G23" s="136"/>
      <c r="H23" s="138"/>
    </row>
  </sheetData>
  <mergeCells count="7">
    <mergeCell ref="D1:J1"/>
    <mergeCell ref="B1:C1"/>
    <mergeCell ref="A19:H19"/>
    <mergeCell ref="A18:H18"/>
    <mergeCell ref="A20:H20"/>
    <mergeCell ref="A21:H21"/>
    <mergeCell ref="A22:H22"/>
  </mergeCells>
  <phoneticPr fontId="9" type="noConversion"/>
  <pageMargins left="0.75" right="0.75" top="1" bottom="1" header="0.5" footer="0.5"/>
  <pageSetup scale="71" orientation="landscape" r:id="rId1"/>
  <headerFooter alignWithMargins="0">
    <oddFooter>&amp;LCDE, Public School Finance&amp;C&amp;P&amp;R&amp;D</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219"/>
  <sheetViews>
    <sheetView tabSelected="1" zoomScale="82" zoomScaleNormal="82" workbookViewId="0">
      <pane xSplit="4" ySplit="7" topLeftCell="K204" activePane="bottomRight" state="frozen"/>
      <selection activeCell="B1" sqref="B1"/>
      <selection pane="topRight" activeCell="B1" sqref="B1"/>
      <selection pane="bottomLeft" activeCell="B1" sqref="B1"/>
      <selection pane="bottomRight" activeCell="Q235" sqref="Q235"/>
    </sheetView>
  </sheetViews>
  <sheetFormatPr defaultRowHeight="12.75" x14ac:dyDescent="0.2"/>
  <cols>
    <col min="1" max="1" width="9" style="112" customWidth="1"/>
    <col min="2" max="2" width="11.7109375" style="1" customWidth="1"/>
    <col min="3" max="3" width="14.42578125" style="1" bestFit="1" customWidth="1"/>
    <col min="4" max="4" width="75.42578125" style="1" customWidth="1"/>
    <col min="5" max="5" width="17.140625" customWidth="1"/>
    <col min="6" max="6" width="14.5703125" hidden="1" customWidth="1"/>
    <col min="7" max="7" width="2.42578125" customWidth="1"/>
    <col min="8" max="8" width="20.140625" bestFit="1" customWidth="1"/>
    <col min="9" max="9" width="14.5703125" customWidth="1"/>
    <col min="10" max="10" width="15.42578125" style="3" customWidth="1"/>
    <col min="11" max="11" width="17.140625" customWidth="1"/>
    <col min="12" max="12" width="15.42578125" style="3" hidden="1" customWidth="1"/>
    <col min="13" max="13" width="14.5703125" hidden="1" customWidth="1"/>
    <col min="14" max="14" width="4" customWidth="1"/>
    <col min="15" max="15" width="18.7109375" style="3" customWidth="1"/>
    <col min="16" max="16" width="21.140625" style="3" customWidth="1"/>
    <col min="17" max="17" width="16.7109375" style="3" customWidth="1"/>
    <col min="18" max="18" width="15.85546875" customWidth="1"/>
    <col min="19" max="19" width="15.140625" style="3" hidden="1" customWidth="1"/>
    <col min="20" max="20" width="14.85546875" hidden="1" customWidth="1"/>
    <col min="21" max="21" width="13.140625" customWidth="1"/>
    <col min="22" max="22" width="10.5703125" style="3" customWidth="1"/>
    <col min="24" max="24" width="21.7109375" customWidth="1"/>
    <col min="25" max="25" width="19.140625" customWidth="1"/>
    <col min="26" max="26" width="17.140625" customWidth="1"/>
    <col min="27" max="27" width="24.7109375" bestFit="1" customWidth="1"/>
  </cols>
  <sheetData>
    <row r="1" spans="1:27" s="87" customFormat="1" ht="16.5" customHeight="1" x14ac:dyDescent="0.2">
      <c r="A1" s="144"/>
      <c r="B1" s="94"/>
      <c r="C1" s="94"/>
      <c r="D1" s="316"/>
      <c r="E1" s="102" t="s">
        <v>506</v>
      </c>
      <c r="F1" s="102" t="s">
        <v>507</v>
      </c>
      <c r="H1" s="101" t="s">
        <v>512</v>
      </c>
      <c r="I1" s="111" t="s">
        <v>656</v>
      </c>
      <c r="J1" s="436" t="s">
        <v>512</v>
      </c>
      <c r="K1" s="506"/>
      <c r="L1" s="503"/>
      <c r="M1" s="503"/>
      <c r="N1" s="512"/>
      <c r="O1" s="503"/>
      <c r="P1" s="503"/>
      <c r="Q1" s="503"/>
      <c r="R1" s="503"/>
      <c r="S1" s="503"/>
      <c r="T1" s="503"/>
      <c r="U1" s="513"/>
      <c r="V1" s="514"/>
      <c r="W1" s="505"/>
      <c r="X1" s="86"/>
      <c r="Y1" s="86"/>
      <c r="Z1" s="86"/>
    </row>
    <row r="2" spans="1:27" s="87" customFormat="1" ht="14.25" customHeight="1" thickBot="1" x14ac:dyDescent="0.25">
      <c r="A2" s="144"/>
      <c r="B2" s="94"/>
      <c r="C2" s="94"/>
      <c r="D2" s="96"/>
      <c r="E2" s="97" t="s">
        <v>508</v>
      </c>
      <c r="F2" s="129" t="s">
        <v>589</v>
      </c>
      <c r="H2" s="86"/>
      <c r="I2" s="99" t="s">
        <v>515</v>
      </c>
      <c r="J2" s="44" t="s">
        <v>514</v>
      </c>
      <c r="K2" s="509"/>
      <c r="L2" s="504"/>
      <c r="M2" s="504"/>
      <c r="N2" s="515"/>
      <c r="O2" s="504"/>
      <c r="P2" s="504"/>
      <c r="Q2" s="509"/>
      <c r="R2" s="509"/>
      <c r="S2" s="504"/>
      <c r="T2" s="504"/>
      <c r="U2" s="516"/>
      <c r="V2" s="517"/>
      <c r="W2" s="505"/>
      <c r="X2" s="103"/>
      <c r="Y2" s="103"/>
      <c r="Z2" s="103"/>
    </row>
    <row r="3" spans="1:27" s="87" customFormat="1" ht="38.25" customHeight="1" x14ac:dyDescent="0.2">
      <c r="A3" s="144"/>
      <c r="B3" s="94"/>
      <c r="C3" s="94"/>
      <c r="D3" s="96"/>
      <c r="E3" s="177" t="s">
        <v>606</v>
      </c>
      <c r="F3" s="129"/>
      <c r="H3" s="451" t="s">
        <v>604</v>
      </c>
      <c r="I3" s="452"/>
      <c r="J3" s="452"/>
      <c r="K3" s="453"/>
      <c r="L3" s="103"/>
      <c r="M3" s="103"/>
      <c r="N3" s="99"/>
      <c r="O3" s="454" t="s">
        <v>605</v>
      </c>
      <c r="P3" s="455"/>
      <c r="Q3" s="455"/>
      <c r="R3" s="455"/>
      <c r="S3" s="456"/>
      <c r="T3" s="103"/>
      <c r="U3" s="315"/>
      <c r="V3" s="95"/>
      <c r="X3" s="335"/>
      <c r="Y3" s="103"/>
      <c r="Z3" s="103"/>
      <c r="AA3" s="268"/>
    </row>
    <row r="4" spans="1:27" s="87" customFormat="1" ht="13.5" thickBot="1" x14ac:dyDescent="0.25">
      <c r="A4" s="144"/>
      <c r="B4" s="94"/>
      <c r="C4" s="94"/>
      <c r="D4" s="96"/>
      <c r="E4" s="435" t="s">
        <v>662</v>
      </c>
      <c r="F4" s="129"/>
      <c r="H4" s="168"/>
      <c r="I4" s="169"/>
      <c r="J4" s="170"/>
      <c r="K4" s="171"/>
      <c r="L4" s="103"/>
      <c r="M4" s="103"/>
      <c r="N4" s="99"/>
      <c r="O4" s="173"/>
      <c r="P4" s="174"/>
      <c r="Q4" s="161"/>
      <c r="R4" s="161"/>
      <c r="S4" s="175"/>
      <c r="T4" s="103"/>
      <c r="U4" s="315"/>
      <c r="V4" s="95"/>
      <c r="X4" s="103"/>
      <c r="Y4" s="103"/>
      <c r="Z4" s="103"/>
    </row>
    <row r="5" spans="1:27" x14ac:dyDescent="0.2">
      <c r="A5" s="187"/>
      <c r="B5" s="188"/>
      <c r="C5" s="189"/>
      <c r="D5" s="189"/>
      <c r="E5" s="190" t="s">
        <v>671</v>
      </c>
      <c r="F5" s="191" t="s">
        <v>591</v>
      </c>
      <c r="G5" s="194"/>
      <c r="H5" s="192" t="s">
        <v>649</v>
      </c>
      <c r="I5" s="276" t="str">
        <f>+H5</f>
        <v>FY21-22</v>
      </c>
      <c r="J5" s="276" t="str">
        <f>+H5</f>
        <v>FY21-22</v>
      </c>
      <c r="K5" s="281" t="str">
        <f>+H5</f>
        <v>FY21-22</v>
      </c>
      <c r="L5" s="191" t="str">
        <f>H5</f>
        <v>FY21-22</v>
      </c>
      <c r="M5" s="193" t="str">
        <f>H5</f>
        <v>FY21-22</v>
      </c>
      <c r="N5" s="194"/>
      <c r="O5" s="285" t="str">
        <f>+H5</f>
        <v>FY21-22</v>
      </c>
      <c r="P5" s="288" t="str">
        <f>+H5</f>
        <v>FY21-22</v>
      </c>
      <c r="Q5" s="291" t="str">
        <f>+H5</f>
        <v>FY21-22</v>
      </c>
      <c r="R5" s="288" t="str">
        <f>+H5</f>
        <v>FY21-22</v>
      </c>
      <c r="S5" s="195" t="str">
        <f>H5</f>
        <v>FY21-22</v>
      </c>
      <c r="T5" s="195" t="str">
        <f>H5</f>
        <v>FY21-22</v>
      </c>
      <c r="U5" s="196"/>
      <c r="V5" s="197"/>
      <c r="X5" s="460"/>
      <c r="Y5" s="461"/>
      <c r="Z5" s="462"/>
      <c r="AA5" s="327"/>
    </row>
    <row r="6" spans="1:27" ht="13.5" thickBot="1" x14ac:dyDescent="0.25">
      <c r="A6" s="198"/>
      <c r="B6" s="199"/>
      <c r="C6" s="153"/>
      <c r="D6" s="153"/>
      <c r="E6" s="200" t="s">
        <v>400</v>
      </c>
      <c r="F6" s="201" t="s">
        <v>400</v>
      </c>
      <c r="G6" s="433"/>
      <c r="H6" s="202" t="s">
        <v>400</v>
      </c>
      <c r="I6" s="277" t="s">
        <v>481</v>
      </c>
      <c r="J6" s="277" t="s">
        <v>462</v>
      </c>
      <c r="K6" s="282" t="s">
        <v>463</v>
      </c>
      <c r="L6" s="201" t="s">
        <v>494</v>
      </c>
      <c r="M6" s="203" t="s">
        <v>495</v>
      </c>
      <c r="N6" s="204"/>
      <c r="O6" s="286" t="s">
        <v>400</v>
      </c>
      <c r="P6" s="289" t="s">
        <v>481</v>
      </c>
      <c r="Q6" s="292" t="s">
        <v>462</v>
      </c>
      <c r="R6" s="289" t="s">
        <v>463</v>
      </c>
      <c r="S6" s="205" t="s">
        <v>494</v>
      </c>
      <c r="T6" s="205" t="s">
        <v>495</v>
      </c>
      <c r="U6" s="206"/>
      <c r="V6" s="207"/>
      <c r="X6" s="457" t="s">
        <v>562</v>
      </c>
      <c r="Y6" s="458"/>
      <c r="Z6" s="459"/>
      <c r="AA6" s="328" t="s">
        <v>643</v>
      </c>
    </row>
    <row r="7" spans="1:27" ht="72.75" customHeight="1" thickBot="1" x14ac:dyDescent="0.25">
      <c r="A7" s="178" t="s">
        <v>595</v>
      </c>
      <c r="B7" s="179" t="s">
        <v>0</v>
      </c>
      <c r="C7" s="180" t="s">
        <v>1</v>
      </c>
      <c r="D7" s="181" t="s">
        <v>2</v>
      </c>
      <c r="E7" s="431" t="s">
        <v>599</v>
      </c>
      <c r="F7" s="182" t="s">
        <v>600</v>
      </c>
      <c r="G7" s="14"/>
      <c r="H7" s="183" t="s">
        <v>609</v>
      </c>
      <c r="I7" s="280" t="s">
        <v>601</v>
      </c>
      <c r="J7" s="279" t="s">
        <v>610</v>
      </c>
      <c r="K7" s="283" t="s">
        <v>611</v>
      </c>
      <c r="L7" s="184" t="s">
        <v>603</v>
      </c>
      <c r="M7" s="185" t="s">
        <v>602</v>
      </c>
      <c r="N7" s="14"/>
      <c r="O7" s="427" t="s">
        <v>612</v>
      </c>
      <c r="P7" s="428" t="s">
        <v>674</v>
      </c>
      <c r="Q7" s="429" t="s">
        <v>641</v>
      </c>
      <c r="R7" s="430" t="s">
        <v>642</v>
      </c>
      <c r="S7" s="184" t="s">
        <v>497</v>
      </c>
      <c r="T7" s="184" t="s">
        <v>498</v>
      </c>
      <c r="U7" s="186" t="s">
        <v>672</v>
      </c>
      <c r="V7" s="125" t="s">
        <v>503</v>
      </c>
      <c r="X7" s="305" t="s">
        <v>559</v>
      </c>
      <c r="Y7" s="305" t="s">
        <v>560</v>
      </c>
      <c r="Z7" s="318" t="s">
        <v>561</v>
      </c>
      <c r="AA7" s="319" t="s">
        <v>625</v>
      </c>
    </row>
    <row r="8" spans="1:27" x14ac:dyDescent="0.2">
      <c r="A8" s="145">
        <v>1010</v>
      </c>
      <c r="B8" s="19" t="s">
        <v>3</v>
      </c>
      <c r="C8" s="12" t="s">
        <v>4</v>
      </c>
      <c r="D8" s="55" t="s">
        <v>5</v>
      </c>
      <c r="E8" s="93">
        <v>2786116.69</v>
      </c>
      <c r="F8" s="93"/>
      <c r="G8" s="88"/>
      <c r="H8" s="417">
        <v>2026447.02</v>
      </c>
      <c r="I8" s="418">
        <v>362333.04</v>
      </c>
      <c r="J8" s="419">
        <v>1726765.89</v>
      </c>
      <c r="K8" s="420">
        <v>44576.399999999994</v>
      </c>
      <c r="L8" s="156">
        <v>0</v>
      </c>
      <c r="M8" s="156">
        <v>0</v>
      </c>
      <c r="N8" s="88"/>
      <c r="O8" s="287">
        <v>7258747.8999999985</v>
      </c>
      <c r="P8" s="290">
        <v>512209.33</v>
      </c>
      <c r="Q8" s="293">
        <v>1675611.8099999998</v>
      </c>
      <c r="R8" s="426">
        <v>44675.86</v>
      </c>
      <c r="S8" s="160">
        <v>0</v>
      </c>
      <c r="T8" s="160">
        <v>0</v>
      </c>
      <c r="U8" s="108">
        <v>1043</v>
      </c>
      <c r="V8" s="108">
        <v>9099.9471716203243</v>
      </c>
      <c r="X8" s="365">
        <f>+H8+I8</f>
        <v>2388780.06</v>
      </c>
      <c r="Y8" s="320">
        <f t="shared" ref="Y8:Y39" si="0">J8+K8+L8+M8</f>
        <v>1771342.2899999998</v>
      </c>
      <c r="Z8" s="321">
        <f t="shared" ref="Z8:Z39" si="1">O8+P8+Q8+R8+S8+T8</f>
        <v>9491244.8999999985</v>
      </c>
      <c r="AA8" s="322">
        <f>+Z8-(X8+Y8)</f>
        <v>5331122.5499999989</v>
      </c>
    </row>
    <row r="9" spans="1:27" x14ac:dyDescent="0.2">
      <c r="A9" s="145" t="s">
        <v>130</v>
      </c>
      <c r="B9" s="19" t="s">
        <v>6</v>
      </c>
      <c r="C9" s="12" t="s">
        <v>4</v>
      </c>
      <c r="D9" s="55" t="s">
        <v>7</v>
      </c>
      <c r="E9" s="93">
        <v>12427470.869999999</v>
      </c>
      <c r="F9" s="176"/>
      <c r="G9" s="88"/>
      <c r="H9" s="167">
        <v>9689408.2400000002</v>
      </c>
      <c r="I9" s="421">
        <v>1405321.81</v>
      </c>
      <c r="J9" s="278">
        <v>7073943.0700000003</v>
      </c>
      <c r="K9" s="422">
        <v>154264.43</v>
      </c>
      <c r="L9" s="156">
        <v>0</v>
      </c>
      <c r="M9" s="157">
        <v>0</v>
      </c>
      <c r="N9" s="88"/>
      <c r="O9" s="287">
        <v>34801349.780000009</v>
      </c>
      <c r="P9" s="290">
        <v>5378472.3099999977</v>
      </c>
      <c r="Q9" s="293">
        <v>7012260.1599999964</v>
      </c>
      <c r="R9" s="426">
        <v>157551.74</v>
      </c>
      <c r="S9" s="160">
        <v>0</v>
      </c>
      <c r="T9" s="160">
        <v>0</v>
      </c>
      <c r="U9" s="108">
        <v>4307</v>
      </c>
      <c r="V9" s="108">
        <v>10993.646155096356</v>
      </c>
      <c r="X9" s="365">
        <f t="shared" ref="X9:X72" si="2">+H9+I9</f>
        <v>11094730.050000001</v>
      </c>
      <c r="Y9" s="320">
        <f t="shared" si="0"/>
        <v>7228207.5</v>
      </c>
      <c r="Z9" s="321">
        <f t="shared" si="1"/>
        <v>47349633.990000002</v>
      </c>
      <c r="AA9" s="323">
        <f t="shared" ref="AA9:AA72" si="3">+Z9-(X9+Y9)</f>
        <v>29026696.440000001</v>
      </c>
    </row>
    <row r="10" spans="1:27" x14ac:dyDescent="0.2">
      <c r="A10" s="145" t="s">
        <v>132</v>
      </c>
      <c r="B10" s="19" t="s">
        <v>8</v>
      </c>
      <c r="C10" s="12" t="s">
        <v>4</v>
      </c>
      <c r="D10" s="55" t="s">
        <v>9</v>
      </c>
      <c r="E10" s="93">
        <v>2337908.02</v>
      </c>
      <c r="F10" s="176"/>
      <c r="G10" s="88"/>
      <c r="H10" s="167">
        <v>1845049.2</v>
      </c>
      <c r="I10" s="421">
        <v>371108.51999999996</v>
      </c>
      <c r="J10" s="278">
        <v>1533147.2</v>
      </c>
      <c r="K10" s="422">
        <v>66183.66</v>
      </c>
      <c r="L10" s="156">
        <v>0</v>
      </c>
      <c r="M10" s="157">
        <v>0</v>
      </c>
      <c r="N10" s="88"/>
      <c r="O10" s="287">
        <v>8116018.9900000039</v>
      </c>
      <c r="P10" s="290">
        <v>0</v>
      </c>
      <c r="Q10" s="293">
        <v>1470951.52</v>
      </c>
      <c r="R10" s="426">
        <v>57742.509999999995</v>
      </c>
      <c r="S10" s="160">
        <v>0</v>
      </c>
      <c r="T10" s="160">
        <v>0</v>
      </c>
      <c r="U10" s="108">
        <v>838</v>
      </c>
      <c r="V10" s="108">
        <v>11509.204081145588</v>
      </c>
      <c r="X10" s="365">
        <f t="shared" si="2"/>
        <v>2216157.7199999997</v>
      </c>
      <c r="Y10" s="320">
        <f t="shared" si="0"/>
        <v>1599330.8599999999</v>
      </c>
      <c r="Z10" s="321">
        <f t="shared" si="1"/>
        <v>9644713.0200000033</v>
      </c>
      <c r="AA10" s="323">
        <f t="shared" si="3"/>
        <v>5829224.4400000032</v>
      </c>
    </row>
    <row r="11" spans="1:27" x14ac:dyDescent="0.2">
      <c r="A11" s="145" t="s">
        <v>134</v>
      </c>
      <c r="B11" s="19" t="s">
        <v>10</v>
      </c>
      <c r="C11" s="12" t="s">
        <v>4</v>
      </c>
      <c r="D11" s="55" t="s">
        <v>11</v>
      </c>
      <c r="E11" s="93">
        <v>6330511.7299999995</v>
      </c>
      <c r="F11" s="176"/>
      <c r="G11" s="88"/>
      <c r="H11" s="167">
        <v>4364530.6399999997</v>
      </c>
      <c r="I11" s="421">
        <v>1014372.9600000001</v>
      </c>
      <c r="J11" s="278">
        <v>3309609.12</v>
      </c>
      <c r="K11" s="422">
        <v>47955.090000000004</v>
      </c>
      <c r="L11" s="156">
        <v>0</v>
      </c>
      <c r="M11" s="157">
        <v>0</v>
      </c>
      <c r="N11" s="88"/>
      <c r="O11" s="287">
        <v>17805281.049999997</v>
      </c>
      <c r="P11" s="290">
        <v>2345395.9399999985</v>
      </c>
      <c r="Q11" s="293">
        <v>2564952.6100000003</v>
      </c>
      <c r="R11" s="426">
        <v>53105.869999999995</v>
      </c>
      <c r="S11" s="160">
        <v>0</v>
      </c>
      <c r="T11" s="160">
        <v>0</v>
      </c>
      <c r="U11" s="108">
        <v>2356</v>
      </c>
      <c r="V11" s="108">
        <v>9664.1491808149385</v>
      </c>
      <c r="X11" s="365">
        <f t="shared" si="2"/>
        <v>5378903.5999999996</v>
      </c>
      <c r="Y11" s="320">
        <f t="shared" si="0"/>
        <v>3357564.21</v>
      </c>
      <c r="Z11" s="321">
        <f t="shared" si="1"/>
        <v>22768735.469999995</v>
      </c>
      <c r="AA11" s="323">
        <f t="shared" si="3"/>
        <v>14032267.659999996</v>
      </c>
    </row>
    <row r="12" spans="1:27" x14ac:dyDescent="0.2">
      <c r="A12" s="145" t="s">
        <v>530</v>
      </c>
      <c r="B12" s="19" t="s">
        <v>12</v>
      </c>
      <c r="C12" s="12" t="s">
        <v>4</v>
      </c>
      <c r="D12" s="55" t="s">
        <v>13</v>
      </c>
      <c r="E12" s="93">
        <v>0</v>
      </c>
      <c r="F12" s="176"/>
      <c r="G12" s="88"/>
      <c r="H12" s="167">
        <v>0</v>
      </c>
      <c r="I12" s="421">
        <v>83795.72</v>
      </c>
      <c r="J12" s="278">
        <v>0</v>
      </c>
      <c r="K12" s="422">
        <v>0</v>
      </c>
      <c r="L12" s="156">
        <v>0</v>
      </c>
      <c r="M12" s="157">
        <v>0</v>
      </c>
      <c r="N12" s="88"/>
      <c r="O12" s="287">
        <v>787486.64999999991</v>
      </c>
      <c r="P12" s="290">
        <v>0</v>
      </c>
      <c r="Q12" s="293">
        <v>0</v>
      </c>
      <c r="R12" s="426">
        <v>0</v>
      </c>
      <c r="S12" s="160">
        <v>0</v>
      </c>
      <c r="T12" s="160">
        <v>0</v>
      </c>
      <c r="U12" s="108">
        <v>173</v>
      </c>
      <c r="V12" s="108">
        <v>4551.9459537572247</v>
      </c>
      <c r="X12" s="365">
        <f t="shared" si="2"/>
        <v>83795.72</v>
      </c>
      <c r="Y12" s="320">
        <f t="shared" si="0"/>
        <v>0</v>
      </c>
      <c r="Z12" s="321">
        <f t="shared" si="1"/>
        <v>787486.64999999991</v>
      </c>
      <c r="AA12" s="323">
        <f t="shared" si="3"/>
        <v>703690.92999999993</v>
      </c>
    </row>
    <row r="13" spans="1:27" x14ac:dyDescent="0.2">
      <c r="A13" s="145" t="s">
        <v>530</v>
      </c>
      <c r="B13" s="19" t="s">
        <v>14</v>
      </c>
      <c r="C13" s="12" t="s">
        <v>4</v>
      </c>
      <c r="D13" s="55" t="s">
        <v>15</v>
      </c>
      <c r="E13" s="93">
        <v>0</v>
      </c>
      <c r="F13" s="176"/>
      <c r="G13" s="88"/>
      <c r="H13" s="167">
        <v>0</v>
      </c>
      <c r="I13" s="421">
        <v>107904.94</v>
      </c>
      <c r="J13" s="278">
        <v>0</v>
      </c>
      <c r="K13" s="422">
        <v>0</v>
      </c>
      <c r="L13" s="156">
        <v>0</v>
      </c>
      <c r="M13" s="157">
        <v>0</v>
      </c>
      <c r="N13" s="88"/>
      <c r="O13" s="287">
        <v>811912.66</v>
      </c>
      <c r="P13" s="290">
        <v>0</v>
      </c>
      <c r="Q13" s="293">
        <v>0</v>
      </c>
      <c r="R13" s="426">
        <v>0</v>
      </c>
      <c r="S13" s="160">
        <v>0</v>
      </c>
      <c r="T13" s="160">
        <v>0</v>
      </c>
      <c r="U13" s="108">
        <v>208</v>
      </c>
      <c r="V13" s="108">
        <v>3903.42625</v>
      </c>
      <c r="X13" s="365">
        <f t="shared" si="2"/>
        <v>107904.94</v>
      </c>
      <c r="Y13" s="320">
        <f t="shared" si="0"/>
        <v>0</v>
      </c>
      <c r="Z13" s="321">
        <f t="shared" si="1"/>
        <v>811912.66</v>
      </c>
      <c r="AA13" s="323">
        <f t="shared" si="3"/>
        <v>704007.72</v>
      </c>
    </row>
    <row r="14" spans="1:27" x14ac:dyDescent="0.2">
      <c r="A14" s="145" t="s">
        <v>140</v>
      </c>
      <c r="B14" s="19" t="s">
        <v>16</v>
      </c>
      <c r="C14" s="12" t="s">
        <v>4</v>
      </c>
      <c r="D14" s="55" t="s">
        <v>17</v>
      </c>
      <c r="E14" s="93">
        <v>3086711.19</v>
      </c>
      <c r="F14" s="176"/>
      <c r="G14" s="88"/>
      <c r="H14" s="167">
        <v>2591832.9700000002</v>
      </c>
      <c r="I14" s="421">
        <v>450504.89999999997</v>
      </c>
      <c r="J14" s="278">
        <v>1974990.94</v>
      </c>
      <c r="K14" s="422">
        <v>75426.899999999994</v>
      </c>
      <c r="L14" s="156">
        <v>0</v>
      </c>
      <c r="M14" s="157">
        <v>0</v>
      </c>
      <c r="N14" s="88"/>
      <c r="O14" s="287">
        <v>14365190.290000005</v>
      </c>
      <c r="P14" s="290">
        <v>0</v>
      </c>
      <c r="Q14" s="293">
        <v>1703187.5800000005</v>
      </c>
      <c r="R14" s="426">
        <v>49201.709999999992</v>
      </c>
      <c r="S14" s="160">
        <v>0</v>
      </c>
      <c r="T14" s="160">
        <v>0</v>
      </c>
      <c r="U14" s="108">
        <v>1125</v>
      </c>
      <c r="V14" s="108">
        <v>14326.73740444445</v>
      </c>
      <c r="X14" s="365">
        <f t="shared" si="2"/>
        <v>3042337.87</v>
      </c>
      <c r="Y14" s="320">
        <f t="shared" si="0"/>
        <v>2050417.8399999999</v>
      </c>
      <c r="Z14" s="321">
        <f t="shared" si="1"/>
        <v>16117579.580000006</v>
      </c>
      <c r="AA14" s="323">
        <f t="shared" si="3"/>
        <v>11024823.870000005</v>
      </c>
    </row>
    <row r="15" spans="1:27" x14ac:dyDescent="0.2">
      <c r="A15" s="145" t="s">
        <v>528</v>
      </c>
      <c r="B15" s="19" t="s">
        <v>18</v>
      </c>
      <c r="C15" s="12" t="s">
        <v>19</v>
      </c>
      <c r="D15" s="55" t="s">
        <v>20</v>
      </c>
      <c r="E15" s="93">
        <v>0</v>
      </c>
      <c r="F15" s="176"/>
      <c r="G15" s="88"/>
      <c r="H15" s="167">
        <v>0</v>
      </c>
      <c r="I15" s="421">
        <v>32153.59</v>
      </c>
      <c r="J15" s="278">
        <v>0</v>
      </c>
      <c r="K15" s="422">
        <v>0</v>
      </c>
      <c r="L15" s="156">
        <v>0</v>
      </c>
      <c r="M15" s="157">
        <v>0</v>
      </c>
      <c r="N15" s="88"/>
      <c r="O15" s="287">
        <v>1149850.76</v>
      </c>
      <c r="P15" s="290">
        <v>0</v>
      </c>
      <c r="Q15" s="293">
        <v>0</v>
      </c>
      <c r="R15" s="426">
        <v>0</v>
      </c>
      <c r="S15" s="160">
        <v>0</v>
      </c>
      <c r="T15" s="160">
        <v>0</v>
      </c>
      <c r="U15" s="108">
        <v>265</v>
      </c>
      <c r="V15" s="108">
        <v>4339.0594716981132</v>
      </c>
      <c r="X15" s="365">
        <f t="shared" si="2"/>
        <v>32153.59</v>
      </c>
      <c r="Y15" s="320">
        <f t="shared" si="0"/>
        <v>0</v>
      </c>
      <c r="Z15" s="321">
        <f t="shared" si="1"/>
        <v>1149850.76</v>
      </c>
      <c r="AA15" s="323">
        <f t="shared" si="3"/>
        <v>1117697.17</v>
      </c>
    </row>
    <row r="16" spans="1:27" x14ac:dyDescent="0.2">
      <c r="A16" s="145" t="s">
        <v>528</v>
      </c>
      <c r="B16" s="19" t="s">
        <v>21</v>
      </c>
      <c r="C16" s="12" t="s">
        <v>19</v>
      </c>
      <c r="D16" s="55" t="s">
        <v>22</v>
      </c>
      <c r="E16" s="93">
        <v>0</v>
      </c>
      <c r="F16" s="176"/>
      <c r="G16" s="88"/>
      <c r="H16" s="167">
        <v>0</v>
      </c>
      <c r="I16" s="421">
        <v>6559.7150000000001</v>
      </c>
      <c r="J16" s="278">
        <v>0</v>
      </c>
      <c r="K16" s="422">
        <v>0</v>
      </c>
      <c r="L16" s="156">
        <v>0</v>
      </c>
      <c r="M16" s="157">
        <v>0</v>
      </c>
      <c r="N16" s="88"/>
      <c r="O16" s="287">
        <v>117096.19</v>
      </c>
      <c r="P16" s="290">
        <v>0</v>
      </c>
      <c r="Q16" s="293">
        <v>0</v>
      </c>
      <c r="R16" s="426">
        <v>0</v>
      </c>
      <c r="S16" s="160">
        <v>0</v>
      </c>
      <c r="T16" s="160">
        <v>0</v>
      </c>
      <c r="U16" s="108">
        <v>21</v>
      </c>
      <c r="V16" s="108">
        <v>5576.009047619048</v>
      </c>
      <c r="X16" s="365">
        <f t="shared" si="2"/>
        <v>6559.7150000000001</v>
      </c>
      <c r="Y16" s="320">
        <f t="shared" si="0"/>
        <v>0</v>
      </c>
      <c r="Z16" s="321">
        <f t="shared" si="1"/>
        <v>117096.19</v>
      </c>
      <c r="AA16" s="323">
        <f t="shared" si="3"/>
        <v>110536.47500000001</v>
      </c>
    </row>
    <row r="17" spans="1:27" x14ac:dyDescent="0.2">
      <c r="A17" s="145" t="s">
        <v>371</v>
      </c>
      <c r="B17" s="19" t="s">
        <v>23</v>
      </c>
      <c r="C17" s="12" t="s">
        <v>24</v>
      </c>
      <c r="D17" s="55" t="s">
        <v>25</v>
      </c>
      <c r="E17" s="93">
        <v>1145818.51</v>
      </c>
      <c r="F17" s="176"/>
      <c r="G17" s="88"/>
      <c r="H17" s="167">
        <v>1007011.31</v>
      </c>
      <c r="I17" s="421">
        <v>202934.83000000002</v>
      </c>
      <c r="J17" s="278">
        <v>740090</v>
      </c>
      <c r="K17" s="422">
        <v>36182</v>
      </c>
      <c r="L17" s="156">
        <v>0</v>
      </c>
      <c r="M17" s="157">
        <v>0</v>
      </c>
      <c r="N17" s="88"/>
      <c r="O17" s="287">
        <v>4290425.0799999982</v>
      </c>
      <c r="P17" s="290">
        <v>521117.24</v>
      </c>
      <c r="Q17" s="293">
        <v>686883.99999999988</v>
      </c>
      <c r="R17" s="426">
        <v>36456.999999999993</v>
      </c>
      <c r="S17" s="160">
        <v>0</v>
      </c>
      <c r="T17" s="160">
        <v>0</v>
      </c>
      <c r="U17" s="108">
        <v>393</v>
      </c>
      <c r="V17" s="108">
        <v>14083.672569974551</v>
      </c>
      <c r="X17" s="365">
        <f t="shared" si="2"/>
        <v>1209946.1400000001</v>
      </c>
      <c r="Y17" s="320">
        <f t="shared" si="0"/>
        <v>776272</v>
      </c>
      <c r="Z17" s="321">
        <f t="shared" si="1"/>
        <v>5534883.3199999984</v>
      </c>
      <c r="AA17" s="323">
        <f t="shared" si="3"/>
        <v>3548665.1799999983</v>
      </c>
    </row>
    <row r="18" spans="1:27" x14ac:dyDescent="0.2">
      <c r="A18" s="145" t="s">
        <v>374</v>
      </c>
      <c r="B18" s="19" t="s">
        <v>26</v>
      </c>
      <c r="C18" s="12" t="s">
        <v>24</v>
      </c>
      <c r="D18" s="55" t="s">
        <v>27</v>
      </c>
      <c r="E18" s="93">
        <v>418515.66000000003</v>
      </c>
      <c r="F18" s="176"/>
      <c r="G18" s="88"/>
      <c r="H18" s="167">
        <v>323022.65999999997</v>
      </c>
      <c r="I18" s="421">
        <v>56839.55</v>
      </c>
      <c r="J18" s="278">
        <v>379151.98999999993</v>
      </c>
      <c r="K18" s="422">
        <v>14344.130000000005</v>
      </c>
      <c r="L18" s="156">
        <v>0</v>
      </c>
      <c r="M18" s="157">
        <v>0</v>
      </c>
      <c r="N18" s="88"/>
      <c r="O18" s="287">
        <v>1834446.6699999992</v>
      </c>
      <c r="P18" s="290">
        <v>0</v>
      </c>
      <c r="Q18" s="293">
        <v>301956.46999999997</v>
      </c>
      <c r="R18" s="426">
        <v>11872.45</v>
      </c>
      <c r="S18" s="160">
        <v>0</v>
      </c>
      <c r="T18" s="160">
        <v>0</v>
      </c>
      <c r="U18" s="108">
        <v>160</v>
      </c>
      <c r="V18" s="108">
        <v>13426.722437499997</v>
      </c>
      <c r="X18" s="365">
        <f t="shared" si="2"/>
        <v>379862.20999999996</v>
      </c>
      <c r="Y18" s="320">
        <f t="shared" si="0"/>
        <v>393496.11999999994</v>
      </c>
      <c r="Z18" s="321">
        <f t="shared" si="1"/>
        <v>2148275.5899999994</v>
      </c>
      <c r="AA18" s="323">
        <f t="shared" si="3"/>
        <v>1374917.2599999995</v>
      </c>
    </row>
    <row r="19" spans="1:27" x14ac:dyDescent="0.2">
      <c r="A19" s="145" t="s">
        <v>376</v>
      </c>
      <c r="B19" s="19" t="s">
        <v>28</v>
      </c>
      <c r="C19" s="12" t="s">
        <v>24</v>
      </c>
      <c r="D19" s="55" t="s">
        <v>29</v>
      </c>
      <c r="E19" s="93">
        <v>20526871.639999997</v>
      </c>
      <c r="F19" s="176"/>
      <c r="G19" s="88"/>
      <c r="H19" s="167">
        <v>16100173.43</v>
      </c>
      <c r="I19" s="421">
        <v>2272761</v>
      </c>
      <c r="J19" s="278">
        <v>5998095.5599999996</v>
      </c>
      <c r="K19" s="422">
        <v>29612.799999999999</v>
      </c>
      <c r="L19" s="156">
        <v>0</v>
      </c>
      <c r="M19" s="157">
        <v>0</v>
      </c>
      <c r="N19" s="88"/>
      <c r="O19" s="287">
        <v>103208363.32999997</v>
      </c>
      <c r="P19" s="290">
        <v>0</v>
      </c>
      <c r="Q19" s="293">
        <v>10705023.180000002</v>
      </c>
      <c r="R19" s="426">
        <v>236168.66</v>
      </c>
      <c r="S19" s="160">
        <v>0</v>
      </c>
      <c r="T19" s="160">
        <v>0</v>
      </c>
      <c r="U19" s="108">
        <v>7211</v>
      </c>
      <c r="V19" s="108">
        <v>15829.920284287889</v>
      </c>
      <c r="X19" s="365">
        <f t="shared" si="2"/>
        <v>18372934.43</v>
      </c>
      <c r="Y19" s="320">
        <f t="shared" si="0"/>
        <v>6027708.3599999994</v>
      </c>
      <c r="Z19" s="321">
        <f t="shared" si="1"/>
        <v>114149555.16999997</v>
      </c>
      <c r="AA19" s="323">
        <f t="shared" si="3"/>
        <v>89748912.379999965</v>
      </c>
    </row>
    <row r="20" spans="1:27" x14ac:dyDescent="0.2">
      <c r="A20" s="145" t="s">
        <v>379</v>
      </c>
      <c r="B20" s="19" t="s">
        <v>30</v>
      </c>
      <c r="C20" s="12" t="s">
        <v>24</v>
      </c>
      <c r="D20" s="55" t="s">
        <v>31</v>
      </c>
      <c r="E20" s="93">
        <v>5014439.8199999994</v>
      </c>
      <c r="F20" s="176"/>
      <c r="G20" s="88"/>
      <c r="H20" s="167">
        <v>4035131.71</v>
      </c>
      <c r="I20" s="421">
        <v>512389.92</v>
      </c>
      <c r="J20" s="278">
        <v>2653157.81</v>
      </c>
      <c r="K20" s="422">
        <v>97828.939999999988</v>
      </c>
      <c r="L20" s="156">
        <v>0</v>
      </c>
      <c r="M20" s="157">
        <v>0</v>
      </c>
      <c r="N20" s="88"/>
      <c r="O20" s="287">
        <v>24816385.529999983</v>
      </c>
      <c r="P20" s="290">
        <v>0</v>
      </c>
      <c r="Q20" s="293">
        <v>2621925.9400000009</v>
      </c>
      <c r="R20" s="426">
        <v>82029.349999999991</v>
      </c>
      <c r="S20" s="160">
        <v>0</v>
      </c>
      <c r="T20" s="160">
        <v>0</v>
      </c>
      <c r="U20" s="108">
        <v>1723</v>
      </c>
      <c r="V20" s="108">
        <v>15972.339419616939</v>
      </c>
      <c r="X20" s="365">
        <f t="shared" si="2"/>
        <v>4547521.63</v>
      </c>
      <c r="Y20" s="320">
        <f t="shared" si="0"/>
        <v>2750986.75</v>
      </c>
      <c r="Z20" s="321">
        <f t="shared" si="1"/>
        <v>27520340.819999985</v>
      </c>
      <c r="AA20" s="323">
        <f t="shared" si="3"/>
        <v>20221832.439999986</v>
      </c>
    </row>
    <row r="21" spans="1:27" x14ac:dyDescent="0.2">
      <c r="A21" s="145" t="s">
        <v>530</v>
      </c>
      <c r="B21" s="19" t="s">
        <v>32</v>
      </c>
      <c r="C21" s="12" t="s">
        <v>24</v>
      </c>
      <c r="D21" s="55" t="s">
        <v>33</v>
      </c>
      <c r="E21" s="93">
        <v>0</v>
      </c>
      <c r="F21" s="176"/>
      <c r="G21" s="88"/>
      <c r="H21" s="167">
        <v>0</v>
      </c>
      <c r="I21" s="421">
        <v>48624.31</v>
      </c>
      <c r="J21" s="278">
        <v>0</v>
      </c>
      <c r="K21" s="422">
        <v>0</v>
      </c>
      <c r="L21" s="156">
        <v>0</v>
      </c>
      <c r="M21" s="157">
        <v>0</v>
      </c>
      <c r="N21" s="88"/>
      <c r="O21" s="287">
        <v>194859.33</v>
      </c>
      <c r="P21" s="290">
        <v>0</v>
      </c>
      <c r="Q21" s="293">
        <v>0</v>
      </c>
      <c r="R21" s="426">
        <v>0</v>
      </c>
      <c r="S21" s="160">
        <v>0</v>
      </c>
      <c r="T21" s="160">
        <v>0</v>
      </c>
      <c r="U21" s="108">
        <v>50</v>
      </c>
      <c r="V21" s="108">
        <v>3897.1865999999995</v>
      </c>
      <c r="X21" s="365">
        <f t="shared" si="2"/>
        <v>48624.31</v>
      </c>
      <c r="Y21" s="320">
        <f t="shared" si="0"/>
        <v>0</v>
      </c>
      <c r="Z21" s="321">
        <f t="shared" si="1"/>
        <v>194859.33</v>
      </c>
      <c r="AA21" s="323">
        <f t="shared" si="3"/>
        <v>146235.01999999999</v>
      </c>
    </row>
    <row r="22" spans="1:27" x14ac:dyDescent="0.2">
      <c r="A22" s="145" t="s">
        <v>383</v>
      </c>
      <c r="B22" s="19" t="s">
        <v>34</v>
      </c>
      <c r="C22" s="12" t="s">
        <v>24</v>
      </c>
      <c r="D22" s="55" t="s">
        <v>35</v>
      </c>
      <c r="E22" s="93">
        <v>14180443.5</v>
      </c>
      <c r="F22" s="176"/>
      <c r="G22" s="88"/>
      <c r="H22" s="167">
        <v>10948094.439999999</v>
      </c>
      <c r="I22" s="421">
        <v>1985398.8</v>
      </c>
      <c r="J22" s="278">
        <v>9046023.4299999997</v>
      </c>
      <c r="K22" s="422">
        <v>252134.00000000003</v>
      </c>
      <c r="L22" s="156">
        <v>0</v>
      </c>
      <c r="M22" s="157">
        <v>0</v>
      </c>
      <c r="N22" s="88"/>
      <c r="O22" s="287">
        <v>39525004.980000012</v>
      </c>
      <c r="P22" s="290">
        <v>0</v>
      </c>
      <c r="Q22" s="293">
        <v>7574300.9400000004</v>
      </c>
      <c r="R22" s="426">
        <v>252134</v>
      </c>
      <c r="S22" s="160">
        <v>0</v>
      </c>
      <c r="T22" s="160">
        <v>0</v>
      </c>
      <c r="U22" s="108">
        <v>5352</v>
      </c>
      <c r="V22" s="108">
        <v>8847.428983557551</v>
      </c>
      <c r="X22" s="365">
        <f t="shared" si="2"/>
        <v>12933493.24</v>
      </c>
      <c r="Y22" s="320">
        <f t="shared" si="0"/>
        <v>9298157.4299999997</v>
      </c>
      <c r="Z22" s="321">
        <f t="shared" si="1"/>
        <v>47351439.920000009</v>
      </c>
      <c r="AA22" s="323">
        <f t="shared" si="3"/>
        <v>25119789.250000007</v>
      </c>
    </row>
    <row r="23" spans="1:27" x14ac:dyDescent="0.2">
      <c r="A23" s="145" t="s">
        <v>530</v>
      </c>
      <c r="B23" s="19" t="s">
        <v>36</v>
      </c>
      <c r="C23" s="12" t="s">
        <v>24</v>
      </c>
      <c r="D23" s="55" t="s">
        <v>37</v>
      </c>
      <c r="E23" s="93">
        <v>0</v>
      </c>
      <c r="F23" s="176"/>
      <c r="G23" s="88"/>
      <c r="H23" s="167">
        <v>0</v>
      </c>
      <c r="I23" s="421">
        <v>45584.55</v>
      </c>
      <c r="J23" s="278">
        <v>0</v>
      </c>
      <c r="K23" s="422">
        <v>0</v>
      </c>
      <c r="L23" s="156">
        <v>0</v>
      </c>
      <c r="M23" s="157">
        <v>0</v>
      </c>
      <c r="N23" s="88"/>
      <c r="O23" s="287">
        <v>1066223.4100000001</v>
      </c>
      <c r="P23" s="290">
        <v>0</v>
      </c>
      <c r="Q23" s="293">
        <v>774245.55000000016</v>
      </c>
      <c r="R23" s="426">
        <v>0</v>
      </c>
      <c r="S23" s="160">
        <v>0</v>
      </c>
      <c r="T23" s="160">
        <v>0</v>
      </c>
      <c r="U23" s="108">
        <v>567</v>
      </c>
      <c r="V23" s="108">
        <v>3245.9770017636693</v>
      </c>
      <c r="X23" s="365">
        <f t="shared" si="2"/>
        <v>45584.55</v>
      </c>
      <c r="Y23" s="320">
        <f t="shared" si="0"/>
        <v>0</v>
      </c>
      <c r="Z23" s="321">
        <f t="shared" si="1"/>
        <v>1840468.9600000004</v>
      </c>
      <c r="AA23" s="323">
        <f t="shared" si="3"/>
        <v>1794884.4100000004</v>
      </c>
    </row>
    <row r="24" spans="1:27" x14ac:dyDescent="0.2">
      <c r="A24" s="145" t="s">
        <v>529</v>
      </c>
      <c r="B24" s="19" t="s">
        <v>38</v>
      </c>
      <c r="C24" s="12" t="s">
        <v>39</v>
      </c>
      <c r="D24" s="55" t="s">
        <v>40</v>
      </c>
      <c r="E24" s="93">
        <v>0</v>
      </c>
      <c r="F24" s="176"/>
      <c r="G24" s="88"/>
      <c r="H24" s="167">
        <v>0</v>
      </c>
      <c r="I24" s="421">
        <v>43537.23</v>
      </c>
      <c r="J24" s="278">
        <v>0</v>
      </c>
      <c r="K24" s="422">
        <v>0</v>
      </c>
      <c r="L24" s="156">
        <v>0</v>
      </c>
      <c r="M24" s="157">
        <v>0</v>
      </c>
      <c r="N24" s="88"/>
      <c r="O24" s="287">
        <v>1432355.7700000005</v>
      </c>
      <c r="P24" s="290">
        <v>0</v>
      </c>
      <c r="Q24" s="293">
        <v>0</v>
      </c>
      <c r="R24" s="426">
        <v>0</v>
      </c>
      <c r="S24" s="160">
        <v>0</v>
      </c>
      <c r="T24" s="160">
        <v>0</v>
      </c>
      <c r="U24" s="108">
        <v>210</v>
      </c>
      <c r="V24" s="108">
        <v>6820.7417619047646</v>
      </c>
      <c r="X24" s="365">
        <f t="shared" si="2"/>
        <v>43537.23</v>
      </c>
      <c r="Y24" s="320">
        <f t="shared" si="0"/>
        <v>0</v>
      </c>
      <c r="Z24" s="321">
        <f t="shared" si="1"/>
        <v>1432355.7700000005</v>
      </c>
      <c r="AA24" s="323">
        <f t="shared" si="3"/>
        <v>1388818.5400000005</v>
      </c>
    </row>
    <row r="25" spans="1:27" x14ac:dyDescent="0.2">
      <c r="A25" s="145" t="s">
        <v>526</v>
      </c>
      <c r="B25" s="19" t="s">
        <v>41</v>
      </c>
      <c r="C25" s="12" t="s">
        <v>42</v>
      </c>
      <c r="D25" s="55" t="s">
        <v>43</v>
      </c>
      <c r="E25" s="93">
        <v>0</v>
      </c>
      <c r="F25" s="176"/>
      <c r="G25" s="88"/>
      <c r="H25" s="167">
        <v>0</v>
      </c>
      <c r="I25" s="421">
        <v>24989.31</v>
      </c>
      <c r="J25" s="278">
        <v>0</v>
      </c>
      <c r="K25" s="422">
        <v>0</v>
      </c>
      <c r="L25" s="156">
        <v>0</v>
      </c>
      <c r="M25" s="157">
        <v>0</v>
      </c>
      <c r="N25" s="88"/>
      <c r="O25" s="287">
        <v>85423.6</v>
      </c>
      <c r="P25" s="290">
        <v>0</v>
      </c>
      <c r="Q25" s="293">
        <v>0</v>
      </c>
      <c r="R25" s="426">
        <v>0</v>
      </c>
      <c r="S25" s="160">
        <v>0</v>
      </c>
      <c r="T25" s="160">
        <v>0</v>
      </c>
      <c r="U25" s="108">
        <v>27</v>
      </c>
      <c r="V25" s="108">
        <v>3163.8370370370371</v>
      </c>
      <c r="X25" s="365">
        <f t="shared" si="2"/>
        <v>24989.31</v>
      </c>
      <c r="Y25" s="320">
        <f t="shared" si="0"/>
        <v>0</v>
      </c>
      <c r="Z25" s="321">
        <f t="shared" si="1"/>
        <v>85423.6</v>
      </c>
      <c r="AA25" s="323">
        <f t="shared" si="3"/>
        <v>60434.290000000008</v>
      </c>
    </row>
    <row r="26" spans="1:27" x14ac:dyDescent="0.2">
      <c r="A26" s="145" t="s">
        <v>526</v>
      </c>
      <c r="B26" s="19" t="s">
        <v>44</v>
      </c>
      <c r="C26" s="12" t="s">
        <v>42</v>
      </c>
      <c r="D26" s="55" t="s">
        <v>45</v>
      </c>
      <c r="E26" s="93">
        <v>0</v>
      </c>
      <c r="F26" s="176"/>
      <c r="G26" s="88"/>
      <c r="H26" s="167">
        <v>0</v>
      </c>
      <c r="I26" s="421">
        <v>29502.39</v>
      </c>
      <c r="J26" s="278">
        <v>0</v>
      </c>
      <c r="K26" s="422">
        <v>0</v>
      </c>
      <c r="L26" s="156">
        <v>0</v>
      </c>
      <c r="M26" s="157">
        <v>0</v>
      </c>
      <c r="N26" s="88"/>
      <c r="O26" s="287">
        <v>18712.849999999999</v>
      </c>
      <c r="P26" s="290">
        <v>0</v>
      </c>
      <c r="Q26" s="293">
        <v>0</v>
      </c>
      <c r="R26" s="426">
        <v>0</v>
      </c>
      <c r="S26" s="160">
        <v>0</v>
      </c>
      <c r="T26" s="160">
        <v>0</v>
      </c>
      <c r="U26" s="108" t="s">
        <v>504</v>
      </c>
      <c r="V26" s="108" t="s">
        <v>504</v>
      </c>
      <c r="X26" s="365">
        <f t="shared" si="2"/>
        <v>29502.39</v>
      </c>
      <c r="Y26" s="320">
        <f t="shared" si="0"/>
        <v>0</v>
      </c>
      <c r="Z26" s="321">
        <f t="shared" si="1"/>
        <v>18712.849999999999</v>
      </c>
      <c r="AA26" s="323">
        <f t="shared" si="3"/>
        <v>-10789.54</v>
      </c>
    </row>
    <row r="27" spans="1:27" x14ac:dyDescent="0.2">
      <c r="A27" s="145" t="s">
        <v>526</v>
      </c>
      <c r="B27" s="19" t="s">
        <v>46</v>
      </c>
      <c r="C27" s="12" t="s">
        <v>42</v>
      </c>
      <c r="D27" s="55" t="s">
        <v>47</v>
      </c>
      <c r="E27" s="93">
        <v>0</v>
      </c>
      <c r="F27" s="176"/>
      <c r="G27" s="88"/>
      <c r="H27" s="167">
        <v>0</v>
      </c>
      <c r="I27" s="421">
        <v>25188.04</v>
      </c>
      <c r="J27" s="278">
        <v>0</v>
      </c>
      <c r="K27" s="422">
        <v>0</v>
      </c>
      <c r="L27" s="156">
        <v>0</v>
      </c>
      <c r="M27" s="157">
        <v>0</v>
      </c>
      <c r="N27" s="88"/>
      <c r="O27" s="287">
        <v>171847.31</v>
      </c>
      <c r="P27" s="290">
        <v>0</v>
      </c>
      <c r="Q27" s="293">
        <v>0</v>
      </c>
      <c r="R27" s="426">
        <v>0</v>
      </c>
      <c r="S27" s="160">
        <v>0</v>
      </c>
      <c r="T27" s="160">
        <v>0</v>
      </c>
      <c r="U27" s="108">
        <v>49</v>
      </c>
      <c r="V27" s="108">
        <v>3507.0879591836733</v>
      </c>
      <c r="X27" s="365">
        <f t="shared" si="2"/>
        <v>25188.04</v>
      </c>
      <c r="Y27" s="320">
        <f t="shared" si="0"/>
        <v>0</v>
      </c>
      <c r="Z27" s="321">
        <f t="shared" si="1"/>
        <v>171847.31</v>
      </c>
      <c r="AA27" s="323">
        <f t="shared" si="3"/>
        <v>146659.26999999999</v>
      </c>
    </row>
    <row r="28" spans="1:27" x14ac:dyDescent="0.2">
      <c r="A28" s="145" t="s">
        <v>526</v>
      </c>
      <c r="B28" s="19" t="s">
        <v>48</v>
      </c>
      <c r="C28" s="12" t="s">
        <v>42</v>
      </c>
      <c r="D28" s="55" t="s">
        <v>49</v>
      </c>
      <c r="E28" s="93">
        <v>0</v>
      </c>
      <c r="F28" s="176"/>
      <c r="G28" s="88"/>
      <c r="H28" s="167">
        <v>0</v>
      </c>
      <c r="I28" s="421">
        <v>33830.26</v>
      </c>
      <c r="J28" s="278">
        <v>0</v>
      </c>
      <c r="K28" s="422">
        <v>0</v>
      </c>
      <c r="L28" s="156">
        <v>0</v>
      </c>
      <c r="M28" s="157">
        <v>0</v>
      </c>
      <c r="N28" s="88"/>
      <c r="O28" s="287">
        <v>59436.160000000003</v>
      </c>
      <c r="P28" s="290">
        <v>0</v>
      </c>
      <c r="Q28" s="293">
        <v>0</v>
      </c>
      <c r="R28" s="426">
        <v>0</v>
      </c>
      <c r="S28" s="160">
        <v>0</v>
      </c>
      <c r="T28" s="160">
        <v>0</v>
      </c>
      <c r="U28" s="108">
        <v>16</v>
      </c>
      <c r="V28" s="108">
        <v>3714.76</v>
      </c>
      <c r="X28" s="365">
        <f t="shared" si="2"/>
        <v>33830.26</v>
      </c>
      <c r="Y28" s="320">
        <f t="shared" si="0"/>
        <v>0</v>
      </c>
      <c r="Z28" s="321">
        <f t="shared" si="1"/>
        <v>59436.160000000003</v>
      </c>
      <c r="AA28" s="323">
        <f t="shared" si="3"/>
        <v>25605.9</v>
      </c>
    </row>
    <row r="29" spans="1:27" x14ac:dyDescent="0.2">
      <c r="A29" s="145" t="s">
        <v>526</v>
      </c>
      <c r="B29" s="19" t="s">
        <v>50</v>
      </c>
      <c r="C29" s="12" t="s">
        <v>42</v>
      </c>
      <c r="D29" s="55" t="s">
        <v>51</v>
      </c>
      <c r="E29" s="93">
        <v>0</v>
      </c>
      <c r="F29" s="176"/>
      <c r="G29" s="88"/>
      <c r="H29" s="167">
        <v>0</v>
      </c>
      <c r="I29" s="421">
        <v>0</v>
      </c>
      <c r="J29" s="278">
        <v>0</v>
      </c>
      <c r="K29" s="422">
        <v>0</v>
      </c>
      <c r="L29" s="156">
        <v>0</v>
      </c>
      <c r="M29" s="157">
        <v>0</v>
      </c>
      <c r="N29" s="88"/>
      <c r="O29" s="287">
        <v>5000</v>
      </c>
      <c r="P29" s="290">
        <v>0</v>
      </c>
      <c r="Q29" s="293">
        <v>0</v>
      </c>
      <c r="R29" s="426">
        <v>0</v>
      </c>
      <c r="S29" s="160">
        <v>0</v>
      </c>
      <c r="T29" s="160">
        <v>0</v>
      </c>
      <c r="U29" s="108" t="s">
        <v>504</v>
      </c>
      <c r="V29" s="108" t="s">
        <v>504</v>
      </c>
      <c r="X29" s="365">
        <f t="shared" si="2"/>
        <v>0</v>
      </c>
      <c r="Y29" s="320">
        <f t="shared" si="0"/>
        <v>0</v>
      </c>
      <c r="Z29" s="321">
        <f t="shared" si="1"/>
        <v>5000</v>
      </c>
      <c r="AA29" s="323">
        <f t="shared" si="3"/>
        <v>5000</v>
      </c>
    </row>
    <row r="30" spans="1:27" x14ac:dyDescent="0.2">
      <c r="A30" s="145" t="s">
        <v>520</v>
      </c>
      <c r="B30" s="19" t="s">
        <v>52</v>
      </c>
      <c r="C30" s="12" t="s">
        <v>53</v>
      </c>
      <c r="D30" s="55" t="s">
        <v>54</v>
      </c>
      <c r="E30" s="93">
        <v>0</v>
      </c>
      <c r="F30" s="176"/>
      <c r="G30" s="88"/>
      <c r="H30" s="167">
        <v>0</v>
      </c>
      <c r="I30" s="421">
        <v>19750.939999999999</v>
      </c>
      <c r="J30" s="278">
        <v>0</v>
      </c>
      <c r="K30" s="422">
        <v>0</v>
      </c>
      <c r="L30" s="156">
        <v>0</v>
      </c>
      <c r="M30" s="157">
        <v>0</v>
      </c>
      <c r="N30" s="88"/>
      <c r="O30" s="287">
        <v>525441.64</v>
      </c>
      <c r="P30" s="290">
        <v>0</v>
      </c>
      <c r="Q30" s="293">
        <v>347315.00000000006</v>
      </c>
      <c r="R30" s="426">
        <v>0</v>
      </c>
      <c r="S30" s="160">
        <v>0</v>
      </c>
      <c r="T30" s="160">
        <v>0</v>
      </c>
      <c r="U30" s="108">
        <v>131</v>
      </c>
      <c r="V30" s="108">
        <v>6662.2644274809172</v>
      </c>
      <c r="X30" s="365">
        <f t="shared" si="2"/>
        <v>19750.939999999999</v>
      </c>
      <c r="Y30" s="320">
        <f t="shared" si="0"/>
        <v>0</v>
      </c>
      <c r="Z30" s="321">
        <f t="shared" si="1"/>
        <v>872756.64000000013</v>
      </c>
      <c r="AA30" s="323">
        <f t="shared" si="3"/>
        <v>853005.70000000019</v>
      </c>
    </row>
    <row r="31" spans="1:27" x14ac:dyDescent="0.2">
      <c r="A31" s="145" t="s">
        <v>526</v>
      </c>
      <c r="B31" s="19" t="s">
        <v>55</v>
      </c>
      <c r="C31" s="12" t="s">
        <v>53</v>
      </c>
      <c r="D31" s="55" t="s">
        <v>56</v>
      </c>
      <c r="E31" s="93">
        <v>0</v>
      </c>
      <c r="F31" s="176"/>
      <c r="G31" s="88"/>
      <c r="H31" s="167">
        <v>0</v>
      </c>
      <c r="I31" s="421">
        <v>26983.94</v>
      </c>
      <c r="J31" s="278">
        <v>0</v>
      </c>
      <c r="K31" s="422">
        <v>0</v>
      </c>
      <c r="L31" s="156">
        <v>0</v>
      </c>
      <c r="M31" s="157">
        <v>0</v>
      </c>
      <c r="N31" s="88"/>
      <c r="O31" s="287">
        <v>118756.26999999999</v>
      </c>
      <c r="P31" s="290">
        <v>0</v>
      </c>
      <c r="Q31" s="293">
        <v>0</v>
      </c>
      <c r="R31" s="426">
        <v>0</v>
      </c>
      <c r="S31" s="160">
        <v>0</v>
      </c>
      <c r="T31" s="160">
        <v>0</v>
      </c>
      <c r="U31" s="108">
        <v>21</v>
      </c>
      <c r="V31" s="108">
        <v>5655.060476190476</v>
      </c>
      <c r="X31" s="365">
        <f t="shared" si="2"/>
        <v>26983.94</v>
      </c>
      <c r="Y31" s="320">
        <f t="shared" si="0"/>
        <v>0</v>
      </c>
      <c r="Z31" s="321">
        <f t="shared" si="1"/>
        <v>118756.26999999999</v>
      </c>
      <c r="AA31" s="323">
        <f t="shared" si="3"/>
        <v>91772.329999999987</v>
      </c>
    </row>
    <row r="32" spans="1:27" x14ac:dyDescent="0.2">
      <c r="A32" s="145" t="s">
        <v>518</v>
      </c>
      <c r="B32" s="19" t="s">
        <v>57</v>
      </c>
      <c r="C32" s="12" t="s">
        <v>58</v>
      </c>
      <c r="D32" s="55" t="s">
        <v>59</v>
      </c>
      <c r="E32" s="93">
        <v>11416811.380000001</v>
      </c>
      <c r="F32" s="176"/>
      <c r="G32" s="88"/>
      <c r="H32" s="167">
        <v>8597841.4699999988</v>
      </c>
      <c r="I32" s="421">
        <v>1612653.0799999998</v>
      </c>
      <c r="J32" s="278">
        <v>4247265.42</v>
      </c>
      <c r="K32" s="422">
        <v>154808.21999999997</v>
      </c>
      <c r="L32" s="156">
        <v>0</v>
      </c>
      <c r="M32" s="157">
        <v>0</v>
      </c>
      <c r="N32" s="88"/>
      <c r="O32" s="287">
        <v>36090596.029999986</v>
      </c>
      <c r="P32" s="290">
        <v>0</v>
      </c>
      <c r="Q32" s="293">
        <v>4693650.4000000004</v>
      </c>
      <c r="R32" s="426">
        <v>53956.7</v>
      </c>
      <c r="S32" s="160">
        <v>0</v>
      </c>
      <c r="T32" s="160">
        <v>0</v>
      </c>
      <c r="U32" s="108">
        <v>4036</v>
      </c>
      <c r="V32" s="108">
        <v>10118.484422695736</v>
      </c>
      <c r="X32" s="365">
        <f t="shared" si="2"/>
        <v>10210494.549999999</v>
      </c>
      <c r="Y32" s="320">
        <f t="shared" si="0"/>
        <v>4402073.6399999997</v>
      </c>
      <c r="Z32" s="321">
        <f t="shared" si="1"/>
        <v>40838203.129999988</v>
      </c>
      <c r="AA32" s="323">
        <f t="shared" si="3"/>
        <v>26225634.93999999</v>
      </c>
    </row>
    <row r="33" spans="1:27" x14ac:dyDescent="0.2">
      <c r="A33" s="145" t="s">
        <v>596</v>
      </c>
      <c r="B33" s="19" t="s">
        <v>60</v>
      </c>
      <c r="C33" s="12" t="s">
        <v>58</v>
      </c>
      <c r="D33" s="55" t="s">
        <v>61</v>
      </c>
      <c r="E33" s="93">
        <v>10004769.810000001</v>
      </c>
      <c r="F33" s="176"/>
      <c r="G33" s="88"/>
      <c r="H33" s="167">
        <v>8036851.2800000003</v>
      </c>
      <c r="I33" s="421">
        <v>1089235.1500000001</v>
      </c>
      <c r="J33" s="278">
        <v>5234427.5200000014</v>
      </c>
      <c r="K33" s="422">
        <v>115914.75</v>
      </c>
      <c r="L33" s="156">
        <v>0</v>
      </c>
      <c r="M33" s="157">
        <v>0</v>
      </c>
      <c r="N33" s="88"/>
      <c r="O33" s="287">
        <v>44630795.159999982</v>
      </c>
      <c r="P33" s="290">
        <v>0</v>
      </c>
      <c r="Q33" s="293">
        <v>5664430.5299999965</v>
      </c>
      <c r="R33" s="426">
        <v>141227.91</v>
      </c>
      <c r="S33" s="160">
        <v>0</v>
      </c>
      <c r="T33" s="160">
        <v>0</v>
      </c>
      <c r="U33" s="108">
        <v>3543</v>
      </c>
      <c r="V33" s="108">
        <v>14235.521761219297</v>
      </c>
      <c r="X33" s="365">
        <f t="shared" si="2"/>
        <v>9126086.4299999997</v>
      </c>
      <c r="Y33" s="320">
        <f t="shared" si="0"/>
        <v>5350342.2700000014</v>
      </c>
      <c r="Z33" s="321">
        <f t="shared" si="1"/>
        <v>50436453.599999972</v>
      </c>
      <c r="AA33" s="323">
        <f t="shared" si="3"/>
        <v>35960024.899999969</v>
      </c>
    </row>
    <row r="34" spans="1:27" x14ac:dyDescent="0.2">
      <c r="A34" s="145" t="s">
        <v>517</v>
      </c>
      <c r="B34" s="19" t="s">
        <v>62</v>
      </c>
      <c r="C34" s="12" t="s">
        <v>63</v>
      </c>
      <c r="D34" s="55" t="s">
        <v>64</v>
      </c>
      <c r="E34" s="93">
        <v>0</v>
      </c>
      <c r="F34" s="176"/>
      <c r="G34" s="88"/>
      <c r="H34" s="167">
        <v>0</v>
      </c>
      <c r="I34" s="421">
        <v>66931.62</v>
      </c>
      <c r="J34" s="278">
        <v>0</v>
      </c>
      <c r="K34" s="422">
        <v>0</v>
      </c>
      <c r="L34" s="156">
        <v>0</v>
      </c>
      <c r="M34" s="157">
        <v>0</v>
      </c>
      <c r="N34" s="88"/>
      <c r="O34" s="287">
        <v>860085.26</v>
      </c>
      <c r="P34" s="290">
        <v>0</v>
      </c>
      <c r="Q34" s="293">
        <v>162336.60999999999</v>
      </c>
      <c r="R34" s="426">
        <v>5128.45</v>
      </c>
      <c r="S34" s="160">
        <v>0</v>
      </c>
      <c r="T34" s="160">
        <v>0</v>
      </c>
      <c r="U34" s="108">
        <v>143</v>
      </c>
      <c r="V34" s="108">
        <v>7185.6665734265734</v>
      </c>
      <c r="X34" s="365">
        <f t="shared" si="2"/>
        <v>66931.62</v>
      </c>
      <c r="Y34" s="320">
        <f t="shared" si="0"/>
        <v>0</v>
      </c>
      <c r="Z34" s="321">
        <f t="shared" si="1"/>
        <v>1027550.32</v>
      </c>
      <c r="AA34" s="323">
        <f t="shared" si="3"/>
        <v>960618.7</v>
      </c>
    </row>
    <row r="35" spans="1:27" x14ac:dyDescent="0.2">
      <c r="A35" s="145" t="s">
        <v>517</v>
      </c>
      <c r="B35" s="19" t="s">
        <v>65</v>
      </c>
      <c r="C35" s="12" t="s">
        <v>63</v>
      </c>
      <c r="D35" s="55" t="s">
        <v>66</v>
      </c>
      <c r="E35" s="93">
        <v>0</v>
      </c>
      <c r="F35" s="176"/>
      <c r="G35" s="88"/>
      <c r="H35" s="167">
        <v>0</v>
      </c>
      <c r="I35" s="421">
        <v>56252.700000000004</v>
      </c>
      <c r="J35" s="278">
        <v>0</v>
      </c>
      <c r="K35" s="422">
        <v>0</v>
      </c>
      <c r="L35" s="156">
        <v>0</v>
      </c>
      <c r="M35" s="157">
        <v>0</v>
      </c>
      <c r="N35" s="88"/>
      <c r="O35" s="287">
        <v>1424280.6700000002</v>
      </c>
      <c r="P35" s="290">
        <v>0</v>
      </c>
      <c r="Q35" s="293">
        <v>207674.81</v>
      </c>
      <c r="R35" s="426">
        <v>5436.72</v>
      </c>
      <c r="S35" s="160">
        <v>0</v>
      </c>
      <c r="T35" s="160">
        <v>0</v>
      </c>
      <c r="U35" s="108">
        <v>150</v>
      </c>
      <c r="V35" s="108">
        <v>10915.948000000002</v>
      </c>
      <c r="X35" s="365">
        <f t="shared" si="2"/>
        <v>56252.700000000004</v>
      </c>
      <c r="Y35" s="320">
        <f t="shared" si="0"/>
        <v>0</v>
      </c>
      <c r="Z35" s="321">
        <f t="shared" si="1"/>
        <v>1637392.2000000002</v>
      </c>
      <c r="AA35" s="323">
        <f t="shared" si="3"/>
        <v>1581139.5000000002</v>
      </c>
    </row>
    <row r="36" spans="1:27" x14ac:dyDescent="0.2">
      <c r="A36" s="145" t="s">
        <v>530</v>
      </c>
      <c r="B36" s="19" t="s">
        <v>67</v>
      </c>
      <c r="C36" s="12" t="s">
        <v>68</v>
      </c>
      <c r="D36" s="55" t="s">
        <v>69</v>
      </c>
      <c r="E36" s="93">
        <v>0</v>
      </c>
      <c r="F36" s="176"/>
      <c r="G36" s="88"/>
      <c r="H36" s="167">
        <v>0</v>
      </c>
      <c r="I36" s="421">
        <v>0</v>
      </c>
      <c r="J36" s="278">
        <v>0</v>
      </c>
      <c r="K36" s="422">
        <v>0</v>
      </c>
      <c r="L36" s="156">
        <v>0</v>
      </c>
      <c r="M36" s="157">
        <v>0</v>
      </c>
      <c r="N36" s="88"/>
      <c r="O36" s="287">
        <v>83265.899999999994</v>
      </c>
      <c r="P36" s="290">
        <v>0</v>
      </c>
      <c r="Q36" s="293">
        <v>0</v>
      </c>
      <c r="R36" s="426">
        <v>0</v>
      </c>
      <c r="S36" s="160">
        <v>0</v>
      </c>
      <c r="T36" s="160">
        <v>0</v>
      </c>
      <c r="U36" s="108" t="s">
        <v>504</v>
      </c>
      <c r="V36" s="108" t="s">
        <v>504</v>
      </c>
      <c r="X36" s="365">
        <f t="shared" si="2"/>
        <v>0</v>
      </c>
      <c r="Y36" s="320">
        <f t="shared" si="0"/>
        <v>0</v>
      </c>
      <c r="Z36" s="321">
        <f t="shared" si="1"/>
        <v>83265.899999999994</v>
      </c>
      <c r="AA36" s="323">
        <f t="shared" si="3"/>
        <v>83265.899999999994</v>
      </c>
    </row>
    <row r="37" spans="1:27" x14ac:dyDescent="0.2">
      <c r="A37" s="145" t="s">
        <v>530</v>
      </c>
      <c r="B37" s="19" t="s">
        <v>70</v>
      </c>
      <c r="C37" s="12" t="s">
        <v>68</v>
      </c>
      <c r="D37" s="55" t="s">
        <v>71</v>
      </c>
      <c r="E37" s="93">
        <v>0</v>
      </c>
      <c r="F37" s="176"/>
      <c r="G37" s="88"/>
      <c r="H37" s="167">
        <v>0</v>
      </c>
      <c r="I37" s="421">
        <v>7876.1949999999997</v>
      </c>
      <c r="J37" s="278">
        <v>0</v>
      </c>
      <c r="K37" s="422">
        <v>0</v>
      </c>
      <c r="L37" s="156">
        <v>0</v>
      </c>
      <c r="M37" s="157">
        <v>0</v>
      </c>
      <c r="N37" s="88"/>
      <c r="O37" s="287">
        <v>192686.24000000002</v>
      </c>
      <c r="P37" s="290">
        <v>0</v>
      </c>
      <c r="Q37" s="293">
        <v>0</v>
      </c>
      <c r="R37" s="426">
        <v>0</v>
      </c>
      <c r="S37" s="160">
        <v>0</v>
      </c>
      <c r="T37" s="160">
        <v>0</v>
      </c>
      <c r="U37" s="108">
        <v>25</v>
      </c>
      <c r="V37" s="108">
        <v>7707.4496000000008</v>
      </c>
      <c r="X37" s="365">
        <f t="shared" si="2"/>
        <v>7876.1949999999997</v>
      </c>
      <c r="Y37" s="320">
        <f t="shared" si="0"/>
        <v>0</v>
      </c>
      <c r="Z37" s="321">
        <f t="shared" si="1"/>
        <v>192686.24000000002</v>
      </c>
      <c r="AA37" s="323">
        <f t="shared" si="3"/>
        <v>184810.04500000001</v>
      </c>
    </row>
    <row r="38" spans="1:27" x14ac:dyDescent="0.2">
      <c r="A38" s="145" t="s">
        <v>527</v>
      </c>
      <c r="B38" s="19" t="s">
        <v>72</v>
      </c>
      <c r="C38" s="12" t="s">
        <v>73</v>
      </c>
      <c r="D38" s="55" t="s">
        <v>74</v>
      </c>
      <c r="E38" s="93">
        <v>0</v>
      </c>
      <c r="F38" s="176"/>
      <c r="G38" s="88"/>
      <c r="H38" s="167">
        <v>0</v>
      </c>
      <c r="I38" s="421">
        <v>10393.709999999999</v>
      </c>
      <c r="J38" s="278">
        <v>0</v>
      </c>
      <c r="K38" s="422">
        <v>0</v>
      </c>
      <c r="L38" s="156">
        <v>0</v>
      </c>
      <c r="M38" s="157">
        <v>0</v>
      </c>
      <c r="N38" s="88"/>
      <c r="O38" s="287">
        <v>517199.25000000006</v>
      </c>
      <c r="P38" s="290">
        <v>0</v>
      </c>
      <c r="Q38" s="293">
        <v>139062</v>
      </c>
      <c r="R38" s="426">
        <v>0</v>
      </c>
      <c r="S38" s="160">
        <v>0</v>
      </c>
      <c r="T38" s="160">
        <v>0</v>
      </c>
      <c r="U38" s="108">
        <v>70</v>
      </c>
      <c r="V38" s="108">
        <v>9375.1607142857138</v>
      </c>
      <c r="X38" s="365">
        <f t="shared" si="2"/>
        <v>10393.709999999999</v>
      </c>
      <c r="Y38" s="320">
        <f t="shared" si="0"/>
        <v>0</v>
      </c>
      <c r="Z38" s="321">
        <f t="shared" si="1"/>
        <v>656261.25</v>
      </c>
      <c r="AA38" s="323">
        <f t="shared" si="3"/>
        <v>645867.54</v>
      </c>
    </row>
    <row r="39" spans="1:27" x14ac:dyDescent="0.2">
      <c r="A39" s="145" t="s">
        <v>528</v>
      </c>
      <c r="B39" s="19" t="s">
        <v>75</v>
      </c>
      <c r="C39" s="12" t="s">
        <v>76</v>
      </c>
      <c r="D39" s="55" t="s">
        <v>77</v>
      </c>
      <c r="E39" s="93">
        <v>0</v>
      </c>
      <c r="F39" s="176"/>
      <c r="G39" s="88"/>
      <c r="H39" s="167">
        <v>0</v>
      </c>
      <c r="I39" s="421">
        <v>28707.840000000004</v>
      </c>
      <c r="J39" s="278">
        <v>0</v>
      </c>
      <c r="K39" s="422">
        <v>0</v>
      </c>
      <c r="L39" s="156">
        <v>0</v>
      </c>
      <c r="M39" s="157">
        <v>0</v>
      </c>
      <c r="N39" s="88"/>
      <c r="O39" s="287">
        <v>183349.77999999997</v>
      </c>
      <c r="P39" s="290">
        <v>0</v>
      </c>
      <c r="Q39" s="293">
        <v>0</v>
      </c>
      <c r="R39" s="426">
        <v>0</v>
      </c>
      <c r="S39" s="160">
        <v>0</v>
      </c>
      <c r="T39" s="160">
        <v>0</v>
      </c>
      <c r="U39" s="108">
        <v>86</v>
      </c>
      <c r="V39" s="108">
        <v>2131.9741860465115</v>
      </c>
      <c r="X39" s="365">
        <f t="shared" si="2"/>
        <v>28707.840000000004</v>
      </c>
      <c r="Y39" s="320">
        <f t="shared" si="0"/>
        <v>0</v>
      </c>
      <c r="Z39" s="321">
        <f t="shared" si="1"/>
        <v>183349.77999999997</v>
      </c>
      <c r="AA39" s="323">
        <f t="shared" si="3"/>
        <v>154641.93999999997</v>
      </c>
    </row>
    <row r="40" spans="1:27" x14ac:dyDescent="0.2">
      <c r="A40" s="145" t="s">
        <v>528</v>
      </c>
      <c r="B40" s="19" t="s">
        <v>78</v>
      </c>
      <c r="C40" s="12" t="s">
        <v>76</v>
      </c>
      <c r="D40" s="55" t="s">
        <v>79</v>
      </c>
      <c r="E40" s="93">
        <v>0</v>
      </c>
      <c r="F40" s="176"/>
      <c r="G40" s="88"/>
      <c r="H40" s="167">
        <v>0</v>
      </c>
      <c r="I40" s="421">
        <v>17689.86</v>
      </c>
      <c r="J40" s="278">
        <v>0</v>
      </c>
      <c r="K40" s="422">
        <v>0</v>
      </c>
      <c r="L40" s="156">
        <v>0</v>
      </c>
      <c r="M40" s="157">
        <v>0</v>
      </c>
      <c r="N40" s="88"/>
      <c r="O40" s="287">
        <v>135220.42000000001</v>
      </c>
      <c r="P40" s="290">
        <v>0</v>
      </c>
      <c r="Q40" s="293">
        <v>0</v>
      </c>
      <c r="R40" s="426">
        <v>0</v>
      </c>
      <c r="S40" s="160">
        <v>0</v>
      </c>
      <c r="T40" s="160">
        <v>0</v>
      </c>
      <c r="U40" s="108">
        <v>29</v>
      </c>
      <c r="V40" s="108">
        <v>4662.7731034482767</v>
      </c>
      <c r="X40" s="365">
        <f t="shared" si="2"/>
        <v>17689.86</v>
      </c>
      <c r="Y40" s="320">
        <f t="shared" ref="Y40:Y71" si="4">J40+K40+L40+M40</f>
        <v>0</v>
      </c>
      <c r="Z40" s="321">
        <f t="shared" ref="Z40:Z71" si="5">O40+P40+Q40+R40+S40+T40</f>
        <v>135220.42000000001</v>
      </c>
      <c r="AA40" s="323">
        <f t="shared" si="3"/>
        <v>117530.56000000001</v>
      </c>
    </row>
    <row r="41" spans="1:27" x14ac:dyDescent="0.2">
      <c r="A41" s="145" t="s">
        <v>528</v>
      </c>
      <c r="B41" s="19" t="s">
        <v>80</v>
      </c>
      <c r="C41" s="12" t="s">
        <v>76</v>
      </c>
      <c r="D41" s="55" t="s">
        <v>81</v>
      </c>
      <c r="E41" s="93">
        <v>0</v>
      </c>
      <c r="F41" s="176"/>
      <c r="G41" s="88"/>
      <c r="H41" s="167">
        <v>0</v>
      </c>
      <c r="I41" s="421">
        <v>8435.9349999999995</v>
      </c>
      <c r="J41" s="278">
        <v>0</v>
      </c>
      <c r="K41" s="422">
        <v>0</v>
      </c>
      <c r="L41" s="156">
        <v>0</v>
      </c>
      <c r="M41" s="157">
        <v>0</v>
      </c>
      <c r="N41" s="88"/>
      <c r="O41" s="287">
        <v>56117.47</v>
      </c>
      <c r="P41" s="290">
        <v>0</v>
      </c>
      <c r="Q41" s="293">
        <v>0</v>
      </c>
      <c r="R41" s="426">
        <v>0</v>
      </c>
      <c r="S41" s="160">
        <v>0</v>
      </c>
      <c r="T41" s="160">
        <v>0</v>
      </c>
      <c r="U41" s="108">
        <v>27</v>
      </c>
      <c r="V41" s="108">
        <v>2078.4248148148149</v>
      </c>
      <c r="X41" s="365">
        <f t="shared" si="2"/>
        <v>8435.9349999999995</v>
      </c>
      <c r="Y41" s="320">
        <f t="shared" si="4"/>
        <v>0</v>
      </c>
      <c r="Z41" s="321">
        <f t="shared" si="5"/>
        <v>56117.47</v>
      </c>
      <c r="AA41" s="323">
        <f t="shared" si="3"/>
        <v>47681.535000000003</v>
      </c>
    </row>
    <row r="42" spans="1:27" x14ac:dyDescent="0.2">
      <c r="A42" s="145" t="s">
        <v>528</v>
      </c>
      <c r="B42" s="19" t="s">
        <v>82</v>
      </c>
      <c r="C42" s="12" t="s">
        <v>83</v>
      </c>
      <c r="D42" s="55" t="s">
        <v>84</v>
      </c>
      <c r="E42" s="93">
        <v>0</v>
      </c>
      <c r="F42" s="176"/>
      <c r="G42" s="88"/>
      <c r="H42" s="167">
        <v>0</v>
      </c>
      <c r="I42" s="421">
        <v>0</v>
      </c>
      <c r="J42" s="278">
        <v>0</v>
      </c>
      <c r="K42" s="422">
        <v>0</v>
      </c>
      <c r="L42" s="156">
        <v>0</v>
      </c>
      <c r="M42" s="157">
        <v>0</v>
      </c>
      <c r="N42" s="88"/>
      <c r="O42" s="287">
        <v>88539.839999999997</v>
      </c>
      <c r="P42" s="290">
        <v>0</v>
      </c>
      <c r="Q42" s="293">
        <v>0</v>
      </c>
      <c r="R42" s="426">
        <v>0</v>
      </c>
      <c r="S42" s="160">
        <v>0</v>
      </c>
      <c r="T42" s="160">
        <v>0</v>
      </c>
      <c r="U42" s="108">
        <v>22</v>
      </c>
      <c r="V42" s="108">
        <v>4024.5381818181818</v>
      </c>
      <c r="X42" s="365">
        <f t="shared" si="2"/>
        <v>0</v>
      </c>
      <c r="Y42" s="320">
        <f t="shared" si="4"/>
        <v>0</v>
      </c>
      <c r="Z42" s="321">
        <f t="shared" si="5"/>
        <v>88539.839999999997</v>
      </c>
      <c r="AA42" s="323">
        <f t="shared" si="3"/>
        <v>88539.839999999997</v>
      </c>
    </row>
    <row r="43" spans="1:27" x14ac:dyDescent="0.2">
      <c r="A43" s="145" t="s">
        <v>528</v>
      </c>
      <c r="B43" s="19" t="s">
        <v>85</v>
      </c>
      <c r="C43" s="12" t="s">
        <v>83</v>
      </c>
      <c r="D43" s="55" t="s">
        <v>86</v>
      </c>
      <c r="E43" s="93">
        <v>0</v>
      </c>
      <c r="F43" s="176"/>
      <c r="G43" s="88"/>
      <c r="H43" s="167">
        <v>0</v>
      </c>
      <c r="I43" s="421">
        <v>6529.0749999999998</v>
      </c>
      <c r="J43" s="278">
        <v>0</v>
      </c>
      <c r="K43" s="422">
        <v>0</v>
      </c>
      <c r="L43" s="156">
        <v>0</v>
      </c>
      <c r="M43" s="157">
        <v>0</v>
      </c>
      <c r="N43" s="88"/>
      <c r="O43" s="287">
        <v>42601.57</v>
      </c>
      <c r="P43" s="290">
        <v>0</v>
      </c>
      <c r="Q43" s="293">
        <v>0</v>
      </c>
      <c r="R43" s="426">
        <v>0</v>
      </c>
      <c r="S43" s="160">
        <v>0</v>
      </c>
      <c r="T43" s="160">
        <v>0</v>
      </c>
      <c r="U43" s="108">
        <v>20</v>
      </c>
      <c r="V43" s="108">
        <v>2130.0785000000001</v>
      </c>
      <c r="X43" s="365">
        <f t="shared" si="2"/>
        <v>6529.0749999999998</v>
      </c>
      <c r="Y43" s="320">
        <f t="shared" si="4"/>
        <v>0</v>
      </c>
      <c r="Z43" s="321">
        <f t="shared" si="5"/>
        <v>42601.57</v>
      </c>
      <c r="AA43" s="323">
        <f t="shared" si="3"/>
        <v>36072.495000000003</v>
      </c>
    </row>
    <row r="44" spans="1:27" x14ac:dyDescent="0.2">
      <c r="A44" s="145" t="s">
        <v>522</v>
      </c>
      <c r="B44" s="19" t="s">
        <v>87</v>
      </c>
      <c r="C44" s="12" t="s">
        <v>88</v>
      </c>
      <c r="D44" s="55" t="s">
        <v>89</v>
      </c>
      <c r="E44" s="93">
        <v>0</v>
      </c>
      <c r="F44" s="176"/>
      <c r="G44" s="88"/>
      <c r="H44" s="167">
        <v>0</v>
      </c>
      <c r="I44" s="421">
        <v>10780.69</v>
      </c>
      <c r="J44" s="278">
        <v>0</v>
      </c>
      <c r="K44" s="422">
        <v>0</v>
      </c>
      <c r="L44" s="156">
        <v>0</v>
      </c>
      <c r="M44" s="157">
        <v>0</v>
      </c>
      <c r="N44" s="88"/>
      <c r="O44" s="287">
        <v>297835.93999999994</v>
      </c>
      <c r="P44" s="290">
        <v>0</v>
      </c>
      <c r="Q44" s="293">
        <v>0</v>
      </c>
      <c r="R44" s="426">
        <v>0</v>
      </c>
      <c r="S44" s="160">
        <v>0</v>
      </c>
      <c r="T44" s="160">
        <v>0</v>
      </c>
      <c r="U44" s="108">
        <v>53</v>
      </c>
      <c r="V44" s="108">
        <v>5619.5460377358477</v>
      </c>
      <c r="X44" s="365">
        <f t="shared" si="2"/>
        <v>10780.69</v>
      </c>
      <c r="Y44" s="320">
        <f t="shared" si="4"/>
        <v>0</v>
      </c>
      <c r="Z44" s="321">
        <f t="shared" si="5"/>
        <v>297835.93999999994</v>
      </c>
      <c r="AA44" s="323">
        <f t="shared" si="3"/>
        <v>287055.24999999994</v>
      </c>
    </row>
    <row r="45" spans="1:27" x14ac:dyDescent="0.2">
      <c r="A45" s="145" t="s">
        <v>522</v>
      </c>
      <c r="B45" s="19" t="s">
        <v>90</v>
      </c>
      <c r="C45" s="12" t="s">
        <v>91</v>
      </c>
      <c r="D45" s="1" t="s">
        <v>92</v>
      </c>
      <c r="E45" s="93">
        <v>0</v>
      </c>
      <c r="F45" s="176"/>
      <c r="G45" s="88"/>
      <c r="H45" s="167">
        <v>0</v>
      </c>
      <c r="I45" s="421">
        <v>18103.41</v>
      </c>
      <c r="J45" s="278">
        <v>0</v>
      </c>
      <c r="K45" s="422">
        <v>0</v>
      </c>
      <c r="L45" s="156">
        <v>0</v>
      </c>
      <c r="M45" s="157">
        <v>0</v>
      </c>
      <c r="N45" s="88"/>
      <c r="O45" s="287">
        <v>277518.57</v>
      </c>
      <c r="P45" s="290">
        <v>0</v>
      </c>
      <c r="Q45" s="293">
        <v>0</v>
      </c>
      <c r="R45" s="426">
        <v>0</v>
      </c>
      <c r="S45" s="160">
        <v>0</v>
      </c>
      <c r="T45" s="160">
        <v>0</v>
      </c>
      <c r="U45" s="108">
        <v>60</v>
      </c>
      <c r="V45" s="108">
        <v>4625.3095000000003</v>
      </c>
      <c r="X45" s="365">
        <f t="shared" si="2"/>
        <v>18103.41</v>
      </c>
      <c r="Y45" s="320">
        <f t="shared" si="4"/>
        <v>0</v>
      </c>
      <c r="Z45" s="321">
        <f t="shared" si="5"/>
        <v>277518.57</v>
      </c>
      <c r="AA45" s="323">
        <f t="shared" si="3"/>
        <v>259415.16</v>
      </c>
    </row>
    <row r="46" spans="1:27" x14ac:dyDescent="0.2">
      <c r="A46" s="145" t="s">
        <v>538</v>
      </c>
      <c r="B46" s="19" t="s">
        <v>93</v>
      </c>
      <c r="C46" s="12" t="s">
        <v>94</v>
      </c>
      <c r="D46" s="55" t="s">
        <v>95</v>
      </c>
      <c r="E46" s="93">
        <v>1850811.7400000002</v>
      </c>
      <c r="F46" s="176"/>
      <c r="G46" s="88"/>
      <c r="H46" s="167">
        <v>1308258.1399999999</v>
      </c>
      <c r="I46" s="421">
        <v>151323.15</v>
      </c>
      <c r="J46" s="278">
        <v>1059188.71</v>
      </c>
      <c r="K46" s="422">
        <v>71707.25</v>
      </c>
      <c r="L46" s="156">
        <v>0</v>
      </c>
      <c r="M46" s="157">
        <v>0</v>
      </c>
      <c r="N46" s="88"/>
      <c r="O46" s="287">
        <v>4265659.9099999983</v>
      </c>
      <c r="P46" s="290">
        <v>239840.16</v>
      </c>
      <c r="Q46" s="293">
        <v>885440.07000000007</v>
      </c>
      <c r="R46" s="426">
        <v>62320.85</v>
      </c>
      <c r="S46" s="160">
        <v>0</v>
      </c>
      <c r="T46" s="160">
        <v>0</v>
      </c>
      <c r="U46" s="108">
        <v>769</v>
      </c>
      <c r="V46" s="108">
        <v>7091.3666970091008</v>
      </c>
      <c r="X46" s="365">
        <f t="shared" si="2"/>
        <v>1459581.2899999998</v>
      </c>
      <c r="Y46" s="320">
        <f t="shared" si="4"/>
        <v>1130895.96</v>
      </c>
      <c r="Z46" s="321">
        <f t="shared" si="5"/>
        <v>5453260.9899999984</v>
      </c>
      <c r="AA46" s="323">
        <f t="shared" si="3"/>
        <v>2862783.7399999984</v>
      </c>
    </row>
    <row r="47" spans="1:27" x14ac:dyDescent="0.2">
      <c r="A47" s="145" t="s">
        <v>556</v>
      </c>
      <c r="B47" s="19" t="s">
        <v>96</v>
      </c>
      <c r="C47" s="12" t="s">
        <v>97</v>
      </c>
      <c r="D47" s="55" t="s">
        <v>98</v>
      </c>
      <c r="E47" s="93">
        <v>28985103.089999996</v>
      </c>
      <c r="F47" s="176"/>
      <c r="G47" s="88"/>
      <c r="H47" s="167">
        <v>22511422.379999999</v>
      </c>
      <c r="I47" s="421">
        <v>2652924.8850000002</v>
      </c>
      <c r="J47" s="278">
        <v>17687197.329999998</v>
      </c>
      <c r="K47" s="422">
        <v>468038.08999999997</v>
      </c>
      <c r="L47" s="156">
        <v>0</v>
      </c>
      <c r="M47" s="157">
        <v>0</v>
      </c>
      <c r="N47" s="88"/>
      <c r="O47" s="287">
        <v>106737416.99999994</v>
      </c>
      <c r="P47" s="290">
        <v>0</v>
      </c>
      <c r="Q47" s="293">
        <v>16637005.17</v>
      </c>
      <c r="R47" s="426">
        <v>429099.86000000004</v>
      </c>
      <c r="S47" s="160">
        <v>0</v>
      </c>
      <c r="T47" s="160">
        <v>0</v>
      </c>
      <c r="U47" s="108">
        <v>10506</v>
      </c>
      <c r="V47" s="108">
        <v>11784.077863125827</v>
      </c>
      <c r="X47" s="365">
        <f t="shared" si="2"/>
        <v>25164347.265000001</v>
      </c>
      <c r="Y47" s="320">
        <f t="shared" si="4"/>
        <v>18155235.419999998</v>
      </c>
      <c r="Z47" s="321">
        <f t="shared" si="5"/>
        <v>123803522.02999994</v>
      </c>
      <c r="AA47" s="323">
        <f t="shared" si="3"/>
        <v>80483939.344999939</v>
      </c>
    </row>
    <row r="48" spans="1:27" x14ac:dyDescent="0.2">
      <c r="A48" s="145" t="s">
        <v>529</v>
      </c>
      <c r="B48" s="19" t="s">
        <v>99</v>
      </c>
      <c r="C48" s="12" t="s">
        <v>100</v>
      </c>
      <c r="D48" s="55" t="s">
        <v>101</v>
      </c>
      <c r="E48" s="93">
        <v>0</v>
      </c>
      <c r="F48" s="176"/>
      <c r="G48" s="88"/>
      <c r="H48" s="167">
        <v>0</v>
      </c>
      <c r="I48" s="421">
        <v>14507.07</v>
      </c>
      <c r="J48" s="278">
        <v>0</v>
      </c>
      <c r="K48" s="422">
        <v>0</v>
      </c>
      <c r="L48" s="156">
        <v>0</v>
      </c>
      <c r="M48" s="157">
        <v>0</v>
      </c>
      <c r="N48" s="88"/>
      <c r="O48" s="287">
        <v>127718.77999999998</v>
      </c>
      <c r="P48" s="290">
        <v>0</v>
      </c>
      <c r="Q48" s="293">
        <v>0</v>
      </c>
      <c r="R48" s="426">
        <v>0</v>
      </c>
      <c r="S48" s="160">
        <v>0</v>
      </c>
      <c r="T48" s="160">
        <v>0</v>
      </c>
      <c r="U48" s="108">
        <v>48</v>
      </c>
      <c r="V48" s="108">
        <v>2660.8079166666662</v>
      </c>
      <c r="X48" s="365">
        <f t="shared" si="2"/>
        <v>14507.07</v>
      </c>
      <c r="Y48" s="320">
        <f t="shared" si="4"/>
        <v>0</v>
      </c>
      <c r="Z48" s="321">
        <f t="shared" si="5"/>
        <v>127718.77999999998</v>
      </c>
      <c r="AA48" s="323">
        <f t="shared" si="3"/>
        <v>113211.70999999999</v>
      </c>
    </row>
    <row r="49" spans="1:27" x14ac:dyDescent="0.2">
      <c r="A49" s="145" t="s">
        <v>549</v>
      </c>
      <c r="B49" s="19" t="s">
        <v>102</v>
      </c>
      <c r="C49" s="12" t="s">
        <v>103</v>
      </c>
      <c r="D49" s="55" t="s">
        <v>104</v>
      </c>
      <c r="E49" s="93">
        <v>21788168.300000001</v>
      </c>
      <c r="F49" s="176"/>
      <c r="G49" s="88"/>
      <c r="H49" s="167">
        <v>16392775.199999999</v>
      </c>
      <c r="I49" s="421">
        <v>2736246.1500000004</v>
      </c>
      <c r="J49" s="278">
        <v>10150780</v>
      </c>
      <c r="K49" s="422">
        <v>198206</v>
      </c>
      <c r="L49" s="156">
        <v>0</v>
      </c>
      <c r="M49" s="157">
        <v>0</v>
      </c>
      <c r="N49" s="88"/>
      <c r="O49" s="287">
        <v>96888730.570000082</v>
      </c>
      <c r="P49" s="290">
        <v>0</v>
      </c>
      <c r="Q49" s="293">
        <v>9215268</v>
      </c>
      <c r="R49" s="426">
        <v>135970.59</v>
      </c>
      <c r="S49" s="160">
        <v>0</v>
      </c>
      <c r="T49" s="160">
        <v>0</v>
      </c>
      <c r="U49" s="108">
        <v>7802</v>
      </c>
      <c r="V49" s="108">
        <v>13617.017323763148</v>
      </c>
      <c r="X49" s="365">
        <f t="shared" si="2"/>
        <v>19129021.350000001</v>
      </c>
      <c r="Y49" s="320">
        <f t="shared" si="4"/>
        <v>10348986</v>
      </c>
      <c r="Z49" s="321">
        <f t="shared" si="5"/>
        <v>106239969.16000009</v>
      </c>
      <c r="AA49" s="323">
        <f t="shared" si="3"/>
        <v>76761961.810000092</v>
      </c>
    </row>
    <row r="50" spans="1:27" x14ac:dyDescent="0.2">
      <c r="A50" s="145" t="s">
        <v>535</v>
      </c>
      <c r="B50" s="19" t="s">
        <v>105</v>
      </c>
      <c r="C50" s="12" t="s">
        <v>106</v>
      </c>
      <c r="D50" s="55" t="s">
        <v>107</v>
      </c>
      <c r="E50" s="93">
        <v>2161583.9000000004</v>
      </c>
      <c r="F50" s="176"/>
      <c r="G50" s="88"/>
      <c r="H50" s="167">
        <v>1658209.3</v>
      </c>
      <c r="I50" s="421">
        <v>443798.94500000001</v>
      </c>
      <c r="J50" s="278">
        <v>1028588.15</v>
      </c>
      <c r="K50" s="422">
        <v>24511.129999999997</v>
      </c>
      <c r="L50" s="156">
        <v>0</v>
      </c>
      <c r="M50" s="157">
        <v>0</v>
      </c>
      <c r="N50" s="88"/>
      <c r="O50" s="287">
        <v>9563318.7300000023</v>
      </c>
      <c r="P50" s="290">
        <v>0</v>
      </c>
      <c r="Q50" s="293">
        <v>1204551</v>
      </c>
      <c r="R50" s="426">
        <v>34805</v>
      </c>
      <c r="S50" s="160">
        <v>0</v>
      </c>
      <c r="T50" s="160">
        <v>0</v>
      </c>
      <c r="U50" s="108">
        <v>921</v>
      </c>
      <c r="V50" s="108">
        <v>11729.288523344194</v>
      </c>
      <c r="X50" s="365">
        <f t="shared" si="2"/>
        <v>2102008.2450000001</v>
      </c>
      <c r="Y50" s="320">
        <f t="shared" si="4"/>
        <v>1053099.28</v>
      </c>
      <c r="Z50" s="321">
        <f t="shared" si="5"/>
        <v>10802674.730000002</v>
      </c>
      <c r="AA50" s="323">
        <f t="shared" si="3"/>
        <v>7647567.2050000019</v>
      </c>
    </row>
    <row r="51" spans="1:27" x14ac:dyDescent="0.2">
      <c r="A51" s="146" t="s">
        <v>567</v>
      </c>
      <c r="B51" s="22" t="s">
        <v>108</v>
      </c>
      <c r="C51" s="12" t="s">
        <v>109</v>
      </c>
      <c r="D51" s="55" t="s">
        <v>110</v>
      </c>
      <c r="E51" s="93">
        <v>1013607.16</v>
      </c>
      <c r="F51" s="176"/>
      <c r="G51" s="88"/>
      <c r="H51" s="167">
        <v>877774.22</v>
      </c>
      <c r="I51" s="421">
        <v>94335.400000000009</v>
      </c>
      <c r="J51" s="278">
        <v>291942.93</v>
      </c>
      <c r="K51" s="422">
        <v>26360</v>
      </c>
      <c r="L51" s="156">
        <v>0</v>
      </c>
      <c r="M51" s="157">
        <v>0</v>
      </c>
      <c r="N51" s="88"/>
      <c r="O51" s="287">
        <v>3023741.5099999984</v>
      </c>
      <c r="P51" s="290">
        <v>128613.14</v>
      </c>
      <c r="Q51" s="293">
        <v>410248</v>
      </c>
      <c r="R51" s="426">
        <v>20596</v>
      </c>
      <c r="S51" s="160">
        <v>0</v>
      </c>
      <c r="T51" s="160">
        <v>0</v>
      </c>
      <c r="U51" s="108">
        <v>313</v>
      </c>
      <c r="V51" s="108">
        <v>11447.919009584661</v>
      </c>
      <c r="X51" s="365">
        <f t="shared" si="2"/>
        <v>972109.62</v>
      </c>
      <c r="Y51" s="320">
        <f t="shared" si="4"/>
        <v>318302.93</v>
      </c>
      <c r="Z51" s="321">
        <f t="shared" si="5"/>
        <v>3583198.6499999985</v>
      </c>
      <c r="AA51" s="323">
        <f t="shared" si="3"/>
        <v>2292786.0999999987</v>
      </c>
    </row>
    <row r="52" spans="1:27" x14ac:dyDescent="0.2">
      <c r="A52" s="145" t="s">
        <v>530</v>
      </c>
      <c r="B52" s="19" t="s">
        <v>111</v>
      </c>
      <c r="C52" s="12" t="s">
        <v>109</v>
      </c>
      <c r="D52" s="55" t="s">
        <v>112</v>
      </c>
      <c r="E52" s="93">
        <v>0</v>
      </c>
      <c r="F52" s="176"/>
      <c r="G52" s="88"/>
      <c r="H52" s="167">
        <v>0</v>
      </c>
      <c r="I52" s="421">
        <v>28129.56</v>
      </c>
      <c r="J52" s="278">
        <v>0</v>
      </c>
      <c r="K52" s="422">
        <v>0</v>
      </c>
      <c r="L52" s="156">
        <v>0</v>
      </c>
      <c r="M52" s="157">
        <v>0</v>
      </c>
      <c r="N52" s="88"/>
      <c r="O52" s="287">
        <v>452382.53000000009</v>
      </c>
      <c r="P52" s="290">
        <v>0</v>
      </c>
      <c r="Q52" s="293">
        <v>0</v>
      </c>
      <c r="R52" s="426">
        <v>0</v>
      </c>
      <c r="S52" s="160">
        <v>0</v>
      </c>
      <c r="T52" s="160">
        <v>0</v>
      </c>
      <c r="U52" s="108">
        <v>40</v>
      </c>
      <c r="V52" s="108">
        <v>11309.563250000003</v>
      </c>
      <c r="X52" s="365">
        <f t="shared" si="2"/>
        <v>28129.56</v>
      </c>
      <c r="Y52" s="320">
        <f t="shared" si="4"/>
        <v>0</v>
      </c>
      <c r="Z52" s="321">
        <f t="shared" si="5"/>
        <v>452382.53000000009</v>
      </c>
      <c r="AA52" s="323">
        <f t="shared" si="3"/>
        <v>424252.97000000009</v>
      </c>
    </row>
    <row r="53" spans="1:27" x14ac:dyDescent="0.2">
      <c r="A53" s="145" t="s">
        <v>533</v>
      </c>
      <c r="B53" s="19" t="s">
        <v>113</v>
      </c>
      <c r="C53" s="12" t="s">
        <v>109</v>
      </c>
      <c r="D53" s="55" t="s">
        <v>114</v>
      </c>
      <c r="E53" s="93">
        <v>0</v>
      </c>
      <c r="F53" s="176"/>
      <c r="G53" s="88"/>
      <c r="H53" s="167">
        <v>0</v>
      </c>
      <c r="I53" s="421">
        <v>13355.25</v>
      </c>
      <c r="J53" s="278">
        <v>0</v>
      </c>
      <c r="K53" s="422">
        <v>0</v>
      </c>
      <c r="L53" s="156">
        <v>0</v>
      </c>
      <c r="M53" s="157">
        <v>0</v>
      </c>
      <c r="N53" s="88"/>
      <c r="O53" s="287">
        <v>143924.91999999998</v>
      </c>
      <c r="P53" s="290">
        <v>0</v>
      </c>
      <c r="Q53" s="293">
        <v>0</v>
      </c>
      <c r="R53" s="426">
        <v>0</v>
      </c>
      <c r="S53" s="160">
        <v>0</v>
      </c>
      <c r="T53" s="160">
        <v>0</v>
      </c>
      <c r="U53" s="108">
        <v>40</v>
      </c>
      <c r="V53" s="108">
        <v>3598.1229999999996</v>
      </c>
      <c r="X53" s="365">
        <f t="shared" si="2"/>
        <v>13355.25</v>
      </c>
      <c r="Y53" s="320">
        <f t="shared" si="4"/>
        <v>0</v>
      </c>
      <c r="Z53" s="321">
        <f t="shared" si="5"/>
        <v>143924.91999999998</v>
      </c>
      <c r="AA53" s="323">
        <f t="shared" si="3"/>
        <v>130569.66999999998</v>
      </c>
    </row>
    <row r="54" spans="1:27" x14ac:dyDescent="0.2">
      <c r="A54" s="145" t="s">
        <v>533</v>
      </c>
      <c r="B54" s="19" t="s">
        <v>115</v>
      </c>
      <c r="C54" s="12" t="s">
        <v>109</v>
      </c>
      <c r="D54" s="55" t="s">
        <v>116</v>
      </c>
      <c r="E54" s="93">
        <v>0</v>
      </c>
      <c r="F54" s="176"/>
      <c r="G54" s="88"/>
      <c r="H54" s="167">
        <v>0</v>
      </c>
      <c r="I54" s="421">
        <v>28015.74</v>
      </c>
      <c r="J54" s="278">
        <v>0</v>
      </c>
      <c r="K54" s="422">
        <v>0</v>
      </c>
      <c r="L54" s="156">
        <v>0</v>
      </c>
      <c r="M54" s="157">
        <v>0</v>
      </c>
      <c r="N54" s="88"/>
      <c r="O54" s="287">
        <v>256272.81000000003</v>
      </c>
      <c r="P54" s="290">
        <v>0</v>
      </c>
      <c r="Q54" s="293">
        <v>0</v>
      </c>
      <c r="R54" s="426">
        <v>0</v>
      </c>
      <c r="S54" s="160">
        <v>0</v>
      </c>
      <c r="T54" s="160">
        <v>0</v>
      </c>
      <c r="U54" s="108">
        <v>41</v>
      </c>
      <c r="V54" s="108">
        <v>6250.5563414634153</v>
      </c>
      <c r="X54" s="365">
        <f t="shared" si="2"/>
        <v>28015.74</v>
      </c>
      <c r="Y54" s="320">
        <f t="shared" si="4"/>
        <v>0</v>
      </c>
      <c r="Z54" s="321">
        <f t="shared" si="5"/>
        <v>256272.81000000003</v>
      </c>
      <c r="AA54" s="323">
        <f t="shared" si="3"/>
        <v>228257.07000000004</v>
      </c>
    </row>
    <row r="55" spans="1:27" x14ac:dyDescent="0.2">
      <c r="A55" s="145" t="s">
        <v>530</v>
      </c>
      <c r="B55" s="19" t="s">
        <v>117</v>
      </c>
      <c r="C55" s="12" t="s">
        <v>109</v>
      </c>
      <c r="D55" s="55" t="s">
        <v>118</v>
      </c>
      <c r="E55" s="93">
        <v>0</v>
      </c>
      <c r="F55" s="176"/>
      <c r="G55" s="88"/>
      <c r="H55" s="167">
        <v>0</v>
      </c>
      <c r="I55" s="421">
        <v>20413.990000000002</v>
      </c>
      <c r="J55" s="278">
        <v>0</v>
      </c>
      <c r="K55" s="422">
        <v>0</v>
      </c>
      <c r="L55" s="156">
        <v>0</v>
      </c>
      <c r="M55" s="157">
        <v>0</v>
      </c>
      <c r="N55" s="88"/>
      <c r="O55" s="287">
        <v>138025.78999999998</v>
      </c>
      <c r="P55" s="290">
        <v>0</v>
      </c>
      <c r="Q55" s="293">
        <v>0</v>
      </c>
      <c r="R55" s="426">
        <v>0</v>
      </c>
      <c r="S55" s="160">
        <v>0</v>
      </c>
      <c r="T55" s="160">
        <v>0</v>
      </c>
      <c r="U55" s="108">
        <v>21</v>
      </c>
      <c r="V55" s="108">
        <v>6572.6566666666658</v>
      </c>
      <c r="X55" s="365">
        <f t="shared" si="2"/>
        <v>20413.990000000002</v>
      </c>
      <c r="Y55" s="320">
        <f t="shared" si="4"/>
        <v>0</v>
      </c>
      <c r="Z55" s="321">
        <f t="shared" si="5"/>
        <v>138025.78999999998</v>
      </c>
      <c r="AA55" s="323">
        <f t="shared" si="3"/>
        <v>117611.79999999997</v>
      </c>
    </row>
    <row r="56" spans="1:27" x14ac:dyDescent="0.2">
      <c r="A56" s="145" t="s">
        <v>533</v>
      </c>
      <c r="B56" s="19" t="s">
        <v>119</v>
      </c>
      <c r="C56" s="12" t="s">
        <v>120</v>
      </c>
      <c r="D56" s="55" t="s">
        <v>121</v>
      </c>
      <c r="E56" s="93">
        <v>0</v>
      </c>
      <c r="F56" s="176"/>
      <c r="G56" s="88"/>
      <c r="H56" s="167">
        <v>0</v>
      </c>
      <c r="I56" s="421">
        <v>22522.98</v>
      </c>
      <c r="J56" s="278">
        <v>0</v>
      </c>
      <c r="K56" s="422">
        <v>0</v>
      </c>
      <c r="L56" s="156">
        <v>0</v>
      </c>
      <c r="M56" s="157">
        <v>0</v>
      </c>
      <c r="N56" s="88"/>
      <c r="O56" s="287">
        <v>328962.55</v>
      </c>
      <c r="P56" s="290">
        <v>0</v>
      </c>
      <c r="Q56" s="293">
        <v>0</v>
      </c>
      <c r="R56" s="426">
        <v>0</v>
      </c>
      <c r="S56" s="160">
        <v>0</v>
      </c>
      <c r="T56" s="160">
        <v>0</v>
      </c>
      <c r="U56" s="108">
        <v>36</v>
      </c>
      <c r="V56" s="108">
        <v>9137.8486111111106</v>
      </c>
      <c r="X56" s="365">
        <f t="shared" si="2"/>
        <v>22522.98</v>
      </c>
      <c r="Y56" s="320">
        <f t="shared" si="4"/>
        <v>0</v>
      </c>
      <c r="Z56" s="321">
        <f t="shared" si="5"/>
        <v>328962.55</v>
      </c>
      <c r="AA56" s="323">
        <f t="shared" si="3"/>
        <v>306439.57</v>
      </c>
    </row>
    <row r="57" spans="1:27" x14ac:dyDescent="0.2">
      <c r="A57" s="145" t="s">
        <v>563</v>
      </c>
      <c r="B57" s="19" t="s">
        <v>122</v>
      </c>
      <c r="C57" s="12" t="s">
        <v>120</v>
      </c>
      <c r="D57" s="55" t="s">
        <v>123</v>
      </c>
      <c r="E57" s="93">
        <v>4771788.8900000006</v>
      </c>
      <c r="F57" s="176"/>
      <c r="G57" s="88"/>
      <c r="H57" s="167">
        <v>3319612.76</v>
      </c>
      <c r="I57" s="421">
        <v>313053.65000000002</v>
      </c>
      <c r="J57" s="278">
        <v>2189963.2000000002</v>
      </c>
      <c r="K57" s="422">
        <v>104030.68</v>
      </c>
      <c r="L57" s="156">
        <v>0</v>
      </c>
      <c r="M57" s="157">
        <v>0</v>
      </c>
      <c r="N57" s="88"/>
      <c r="O57" s="287">
        <v>14368196.68</v>
      </c>
      <c r="P57" s="290">
        <v>0</v>
      </c>
      <c r="Q57" s="293">
        <v>2446053.0000000005</v>
      </c>
      <c r="R57" s="426">
        <v>101794</v>
      </c>
      <c r="S57" s="160">
        <v>0</v>
      </c>
      <c r="T57" s="160">
        <v>0</v>
      </c>
      <c r="U57" s="108">
        <v>1639</v>
      </c>
      <c r="V57" s="108">
        <v>10320.954045149481</v>
      </c>
      <c r="X57" s="365">
        <f t="shared" si="2"/>
        <v>3632666.4099999997</v>
      </c>
      <c r="Y57" s="320">
        <f t="shared" si="4"/>
        <v>2293993.8800000004</v>
      </c>
      <c r="Z57" s="321">
        <f t="shared" si="5"/>
        <v>16916043.68</v>
      </c>
      <c r="AA57" s="323">
        <f t="shared" si="3"/>
        <v>10989383.390000001</v>
      </c>
    </row>
    <row r="58" spans="1:27" x14ac:dyDescent="0.2">
      <c r="A58" s="145" t="s">
        <v>551</v>
      </c>
      <c r="B58" s="19" t="s">
        <v>124</v>
      </c>
      <c r="C58" s="12" t="s">
        <v>120</v>
      </c>
      <c r="D58" s="55" t="s">
        <v>125</v>
      </c>
      <c r="E58" s="93">
        <v>3160550.07</v>
      </c>
      <c r="F58" s="176"/>
      <c r="G58" s="88"/>
      <c r="H58" s="167">
        <v>2218833.23</v>
      </c>
      <c r="I58" s="421">
        <v>539382.97</v>
      </c>
      <c r="J58" s="278">
        <v>1768412.05</v>
      </c>
      <c r="K58" s="422">
        <v>155570.65999999997</v>
      </c>
      <c r="L58" s="156">
        <v>0</v>
      </c>
      <c r="M58" s="157">
        <v>0</v>
      </c>
      <c r="N58" s="88"/>
      <c r="O58" s="287">
        <v>11025042.779999999</v>
      </c>
      <c r="P58" s="290">
        <v>0</v>
      </c>
      <c r="Q58" s="293">
        <v>1725447.3399999999</v>
      </c>
      <c r="R58" s="426">
        <v>74494.59</v>
      </c>
      <c r="S58" s="160">
        <v>0</v>
      </c>
      <c r="T58" s="160">
        <v>0</v>
      </c>
      <c r="U58" s="108">
        <v>1239</v>
      </c>
      <c r="V58" s="108">
        <v>10351.077247780468</v>
      </c>
      <c r="X58" s="365">
        <f t="shared" si="2"/>
        <v>2758216.2</v>
      </c>
      <c r="Y58" s="320">
        <f t="shared" si="4"/>
        <v>1923982.71</v>
      </c>
      <c r="Z58" s="321">
        <f t="shared" si="5"/>
        <v>12824984.709999999</v>
      </c>
      <c r="AA58" s="323">
        <f t="shared" si="3"/>
        <v>8142785.7999999989</v>
      </c>
    </row>
    <row r="59" spans="1:27" x14ac:dyDescent="0.2">
      <c r="A59" s="145" t="s">
        <v>553</v>
      </c>
      <c r="B59" s="19" t="s">
        <v>126</v>
      </c>
      <c r="C59" s="12" t="s">
        <v>120</v>
      </c>
      <c r="D59" s="55" t="s">
        <v>127</v>
      </c>
      <c r="E59" s="93">
        <v>4441302.28</v>
      </c>
      <c r="F59" s="176"/>
      <c r="G59" s="88"/>
      <c r="H59" s="167">
        <v>3379506.02</v>
      </c>
      <c r="I59" s="421">
        <v>589244.91</v>
      </c>
      <c r="J59" s="278">
        <v>1908083</v>
      </c>
      <c r="K59" s="422">
        <v>83076</v>
      </c>
      <c r="L59" s="156">
        <v>0</v>
      </c>
      <c r="M59" s="157">
        <v>0</v>
      </c>
      <c r="N59" s="88"/>
      <c r="O59" s="287">
        <v>12587819.620000005</v>
      </c>
      <c r="P59" s="290">
        <v>0</v>
      </c>
      <c r="Q59" s="293">
        <v>1345630.84</v>
      </c>
      <c r="R59" s="426">
        <v>65718.75</v>
      </c>
      <c r="S59" s="160">
        <v>0</v>
      </c>
      <c r="T59" s="160">
        <v>0</v>
      </c>
      <c r="U59" s="108">
        <v>1499</v>
      </c>
      <c r="V59" s="108">
        <v>9339.0054769846593</v>
      </c>
      <c r="X59" s="365">
        <f t="shared" si="2"/>
        <v>3968750.93</v>
      </c>
      <c r="Y59" s="320">
        <f t="shared" si="4"/>
        <v>1991159</v>
      </c>
      <c r="Z59" s="321">
        <f t="shared" si="5"/>
        <v>13999169.210000005</v>
      </c>
      <c r="AA59" s="323">
        <f t="shared" si="3"/>
        <v>8039259.2800000049</v>
      </c>
    </row>
    <row r="60" spans="1:27" x14ac:dyDescent="0.2">
      <c r="A60" s="145" t="s">
        <v>565</v>
      </c>
      <c r="B60" s="19" t="s">
        <v>128</v>
      </c>
      <c r="C60" s="12" t="s">
        <v>120</v>
      </c>
      <c r="D60" s="55" t="s">
        <v>129</v>
      </c>
      <c r="E60" s="93">
        <v>7461257.25</v>
      </c>
      <c r="F60" s="176"/>
      <c r="G60" s="88"/>
      <c r="H60" s="167">
        <v>5451418.8799999999</v>
      </c>
      <c r="I60" s="421">
        <v>804924.36</v>
      </c>
      <c r="J60" s="278">
        <v>5276898.51</v>
      </c>
      <c r="K60" s="422">
        <v>156238.50999999998</v>
      </c>
      <c r="L60" s="156">
        <v>0</v>
      </c>
      <c r="M60" s="157">
        <v>0</v>
      </c>
      <c r="N60" s="88"/>
      <c r="O60" s="287">
        <v>24791257.389999982</v>
      </c>
      <c r="P60" s="290">
        <v>2122243.0600000005</v>
      </c>
      <c r="Q60" s="293">
        <v>4812704.87</v>
      </c>
      <c r="R60" s="426">
        <v>117683.84000000001</v>
      </c>
      <c r="S60" s="160">
        <v>0</v>
      </c>
      <c r="T60" s="160">
        <v>0</v>
      </c>
      <c r="U60" s="108">
        <v>2685</v>
      </c>
      <c r="V60" s="108">
        <v>11859.921474860328</v>
      </c>
      <c r="X60" s="365">
        <f t="shared" si="2"/>
        <v>6256343.2400000002</v>
      </c>
      <c r="Y60" s="320">
        <f t="shared" si="4"/>
        <v>5433137.0199999996</v>
      </c>
      <c r="Z60" s="321">
        <f t="shared" si="5"/>
        <v>31843889.159999982</v>
      </c>
      <c r="AA60" s="323">
        <f t="shared" si="3"/>
        <v>20154408.899999984</v>
      </c>
    </row>
    <row r="61" spans="1:27" x14ac:dyDescent="0.2">
      <c r="A61" s="145" t="s">
        <v>550</v>
      </c>
      <c r="B61" s="19" t="s">
        <v>130</v>
      </c>
      <c r="C61" s="12" t="s">
        <v>120</v>
      </c>
      <c r="D61" s="55" t="s">
        <v>131</v>
      </c>
      <c r="E61" s="93">
        <v>1080170.2099999997</v>
      </c>
      <c r="F61" s="176"/>
      <c r="G61" s="88"/>
      <c r="H61" s="167">
        <v>898628.25</v>
      </c>
      <c r="I61" s="421">
        <v>104251.41</v>
      </c>
      <c r="J61" s="278">
        <v>942968.04</v>
      </c>
      <c r="K61" s="422">
        <v>22542</v>
      </c>
      <c r="L61" s="156">
        <v>0</v>
      </c>
      <c r="M61" s="157">
        <v>0</v>
      </c>
      <c r="N61" s="88"/>
      <c r="O61" s="287">
        <v>2954937.2399999998</v>
      </c>
      <c r="P61" s="290">
        <v>0</v>
      </c>
      <c r="Q61" s="293">
        <v>780115.00000000012</v>
      </c>
      <c r="R61" s="426">
        <v>15847</v>
      </c>
      <c r="S61" s="160">
        <v>0</v>
      </c>
      <c r="T61" s="160">
        <v>0</v>
      </c>
      <c r="U61" s="108">
        <v>372</v>
      </c>
      <c r="V61" s="108">
        <v>10083.06247311828</v>
      </c>
      <c r="X61" s="365">
        <f t="shared" si="2"/>
        <v>1002879.66</v>
      </c>
      <c r="Y61" s="320">
        <f t="shared" si="4"/>
        <v>965510.04</v>
      </c>
      <c r="Z61" s="321">
        <f t="shared" si="5"/>
        <v>3750899.2399999998</v>
      </c>
      <c r="AA61" s="323">
        <f t="shared" si="3"/>
        <v>1782509.5399999996</v>
      </c>
    </row>
    <row r="62" spans="1:27" x14ac:dyDescent="0.2">
      <c r="A62" s="145" t="s">
        <v>539</v>
      </c>
      <c r="B62" s="19" t="s">
        <v>132</v>
      </c>
      <c r="C62" s="12" t="s">
        <v>120</v>
      </c>
      <c r="D62" s="55" t="s">
        <v>133</v>
      </c>
      <c r="E62" s="93">
        <v>0</v>
      </c>
      <c r="F62" s="176"/>
      <c r="G62" s="88"/>
      <c r="H62" s="167">
        <v>0</v>
      </c>
      <c r="I62" s="421">
        <v>24211.350000000002</v>
      </c>
      <c r="J62" s="278">
        <v>0</v>
      </c>
      <c r="K62" s="422">
        <v>0</v>
      </c>
      <c r="L62" s="156">
        <v>0</v>
      </c>
      <c r="M62" s="157">
        <v>0</v>
      </c>
      <c r="N62" s="88"/>
      <c r="O62" s="287">
        <v>1430975.7499999995</v>
      </c>
      <c r="P62" s="290">
        <v>0</v>
      </c>
      <c r="Q62" s="293">
        <v>58084</v>
      </c>
      <c r="R62" s="426">
        <v>0</v>
      </c>
      <c r="S62" s="160">
        <v>0</v>
      </c>
      <c r="T62" s="160">
        <v>0</v>
      </c>
      <c r="U62" s="108">
        <v>100</v>
      </c>
      <c r="V62" s="108">
        <v>14890.597499999996</v>
      </c>
      <c r="X62" s="365">
        <f t="shared" si="2"/>
        <v>24211.350000000002</v>
      </c>
      <c r="Y62" s="320">
        <f t="shared" si="4"/>
        <v>0</v>
      </c>
      <c r="Z62" s="321">
        <f t="shared" si="5"/>
        <v>1489059.7499999995</v>
      </c>
      <c r="AA62" s="323">
        <f t="shared" si="3"/>
        <v>1464848.3999999994</v>
      </c>
    </row>
    <row r="63" spans="1:27" x14ac:dyDescent="0.2">
      <c r="A63" s="145" t="s">
        <v>552</v>
      </c>
      <c r="B63" s="19" t="s">
        <v>134</v>
      </c>
      <c r="C63" s="12" t="s">
        <v>120</v>
      </c>
      <c r="D63" s="55" t="s">
        <v>135</v>
      </c>
      <c r="E63" s="93">
        <v>6488861.9799999995</v>
      </c>
      <c r="F63" s="176"/>
      <c r="G63" s="88"/>
      <c r="H63" s="167">
        <v>4646521.24</v>
      </c>
      <c r="I63" s="421">
        <v>493155.78499999997</v>
      </c>
      <c r="J63" s="278">
        <v>4097541.9699999997</v>
      </c>
      <c r="K63" s="422">
        <v>57823.450000000004</v>
      </c>
      <c r="L63" s="156">
        <v>0</v>
      </c>
      <c r="M63" s="157">
        <v>0</v>
      </c>
      <c r="N63" s="88"/>
      <c r="O63" s="287">
        <v>23097246.050000001</v>
      </c>
      <c r="P63" s="290">
        <v>0</v>
      </c>
      <c r="Q63" s="293">
        <v>3661952.5999999992</v>
      </c>
      <c r="R63" s="426">
        <v>58294.27</v>
      </c>
      <c r="S63" s="160">
        <v>0</v>
      </c>
      <c r="T63" s="160">
        <v>0</v>
      </c>
      <c r="U63" s="108">
        <v>2178</v>
      </c>
      <c r="V63" s="108">
        <v>12312.89849403122</v>
      </c>
      <c r="X63" s="365">
        <f t="shared" si="2"/>
        <v>5139677.0250000004</v>
      </c>
      <c r="Y63" s="320">
        <f t="shared" si="4"/>
        <v>4155365.42</v>
      </c>
      <c r="Z63" s="321">
        <f t="shared" si="5"/>
        <v>26817492.919999998</v>
      </c>
      <c r="AA63" s="323">
        <f t="shared" si="3"/>
        <v>17522450.474999998</v>
      </c>
    </row>
    <row r="64" spans="1:27" x14ac:dyDescent="0.2">
      <c r="A64" s="145" t="s">
        <v>533</v>
      </c>
      <c r="B64" s="19" t="s">
        <v>136</v>
      </c>
      <c r="C64" s="12" t="s">
        <v>120</v>
      </c>
      <c r="D64" s="55" t="s">
        <v>137</v>
      </c>
      <c r="E64" s="93">
        <v>0</v>
      </c>
      <c r="F64" s="176"/>
      <c r="G64" s="88"/>
      <c r="H64" s="167">
        <v>0</v>
      </c>
      <c r="I64" s="421">
        <v>49497.85</v>
      </c>
      <c r="J64" s="278">
        <v>0</v>
      </c>
      <c r="K64" s="422">
        <v>0</v>
      </c>
      <c r="L64" s="156">
        <v>0</v>
      </c>
      <c r="M64" s="157">
        <v>0</v>
      </c>
      <c r="N64" s="88"/>
      <c r="O64" s="287">
        <v>922550.65999999992</v>
      </c>
      <c r="P64" s="290">
        <v>0</v>
      </c>
      <c r="Q64" s="293">
        <v>0</v>
      </c>
      <c r="R64" s="426">
        <v>0</v>
      </c>
      <c r="S64" s="160">
        <v>0</v>
      </c>
      <c r="T64" s="160">
        <v>0</v>
      </c>
      <c r="U64" s="108">
        <v>121</v>
      </c>
      <c r="V64" s="108">
        <v>7624.3856198347103</v>
      </c>
      <c r="X64" s="365">
        <f t="shared" si="2"/>
        <v>49497.85</v>
      </c>
      <c r="Y64" s="320">
        <f t="shared" si="4"/>
        <v>0</v>
      </c>
      <c r="Z64" s="321">
        <f t="shared" si="5"/>
        <v>922550.65999999992</v>
      </c>
      <c r="AA64" s="323">
        <f t="shared" si="3"/>
        <v>873052.80999999994</v>
      </c>
    </row>
    <row r="65" spans="1:27" x14ac:dyDescent="0.2">
      <c r="A65" s="145" t="s">
        <v>533</v>
      </c>
      <c r="B65" s="19" t="s">
        <v>138</v>
      </c>
      <c r="C65" s="12" t="s">
        <v>120</v>
      </c>
      <c r="D65" s="55" t="s">
        <v>139</v>
      </c>
      <c r="E65" s="93">
        <v>0</v>
      </c>
      <c r="F65" s="176"/>
      <c r="G65" s="88"/>
      <c r="H65" s="167">
        <v>0</v>
      </c>
      <c r="I65" s="421">
        <v>26108.600000000002</v>
      </c>
      <c r="J65" s="278">
        <v>0</v>
      </c>
      <c r="K65" s="422">
        <v>0</v>
      </c>
      <c r="L65" s="156">
        <v>0</v>
      </c>
      <c r="M65" s="157">
        <v>0</v>
      </c>
      <c r="N65" s="88"/>
      <c r="O65" s="287">
        <v>263301.59000000003</v>
      </c>
      <c r="P65" s="290">
        <v>0</v>
      </c>
      <c r="Q65" s="293">
        <v>16306.59</v>
      </c>
      <c r="R65" s="426">
        <v>0</v>
      </c>
      <c r="S65" s="160">
        <v>0</v>
      </c>
      <c r="T65" s="160">
        <v>0</v>
      </c>
      <c r="U65" s="108">
        <v>48</v>
      </c>
      <c r="V65" s="108">
        <v>5825.1704166666677</v>
      </c>
      <c r="X65" s="365">
        <f t="shared" si="2"/>
        <v>26108.600000000002</v>
      </c>
      <c r="Y65" s="320">
        <f t="shared" si="4"/>
        <v>0</v>
      </c>
      <c r="Z65" s="321">
        <f t="shared" si="5"/>
        <v>279608.18000000005</v>
      </c>
      <c r="AA65" s="323">
        <f t="shared" si="3"/>
        <v>253499.58000000005</v>
      </c>
    </row>
    <row r="66" spans="1:27" x14ac:dyDescent="0.2">
      <c r="A66" s="145" t="s">
        <v>533</v>
      </c>
      <c r="B66" s="19" t="s">
        <v>140</v>
      </c>
      <c r="C66" s="12" t="s">
        <v>120</v>
      </c>
      <c r="D66" s="55" t="s">
        <v>141</v>
      </c>
      <c r="E66" s="93">
        <v>0</v>
      </c>
      <c r="F66" s="176"/>
      <c r="G66" s="88"/>
      <c r="H66" s="167">
        <v>0</v>
      </c>
      <c r="I66" s="421">
        <v>14133.56</v>
      </c>
      <c r="J66" s="278">
        <v>0</v>
      </c>
      <c r="K66" s="422">
        <v>0</v>
      </c>
      <c r="L66" s="156">
        <v>0</v>
      </c>
      <c r="M66" s="157">
        <v>0</v>
      </c>
      <c r="N66" s="88"/>
      <c r="O66" s="287">
        <v>171791.66</v>
      </c>
      <c r="P66" s="290">
        <v>12122.5</v>
      </c>
      <c r="Q66" s="293">
        <v>0</v>
      </c>
      <c r="R66" s="426">
        <v>0</v>
      </c>
      <c r="S66" s="160">
        <v>0</v>
      </c>
      <c r="T66" s="160">
        <v>0</v>
      </c>
      <c r="U66" s="108">
        <v>45</v>
      </c>
      <c r="V66" s="108">
        <v>4086.9813333333336</v>
      </c>
      <c r="X66" s="365">
        <f t="shared" si="2"/>
        <v>14133.56</v>
      </c>
      <c r="Y66" s="320">
        <f t="shared" si="4"/>
        <v>0</v>
      </c>
      <c r="Z66" s="321">
        <f t="shared" si="5"/>
        <v>183914.16</v>
      </c>
      <c r="AA66" s="323">
        <f t="shared" si="3"/>
        <v>169780.6</v>
      </c>
    </row>
    <row r="67" spans="1:27" x14ac:dyDescent="0.2">
      <c r="A67" s="145" t="s">
        <v>531</v>
      </c>
      <c r="B67" s="19" t="s">
        <v>142</v>
      </c>
      <c r="C67" s="12" t="s">
        <v>120</v>
      </c>
      <c r="D67" s="55" t="s">
        <v>143</v>
      </c>
      <c r="E67" s="93">
        <v>1930982.23</v>
      </c>
      <c r="F67" s="176"/>
      <c r="G67" s="88"/>
      <c r="H67" s="167">
        <v>1476250.24</v>
      </c>
      <c r="I67" s="421">
        <v>136051.80000000002</v>
      </c>
      <c r="J67" s="278">
        <v>985089.30999999994</v>
      </c>
      <c r="K67" s="422">
        <v>17846.93</v>
      </c>
      <c r="L67" s="156">
        <v>0</v>
      </c>
      <c r="M67" s="157">
        <v>0</v>
      </c>
      <c r="N67" s="88"/>
      <c r="O67" s="287">
        <v>7615104.1299999999</v>
      </c>
      <c r="P67" s="290">
        <v>0</v>
      </c>
      <c r="Q67" s="293">
        <v>982043.78</v>
      </c>
      <c r="R67" s="426">
        <v>19691.41</v>
      </c>
      <c r="S67" s="160">
        <v>0</v>
      </c>
      <c r="T67" s="160">
        <v>0</v>
      </c>
      <c r="U67" s="108">
        <v>705</v>
      </c>
      <c r="V67" s="108">
        <v>12222.467120567377</v>
      </c>
      <c r="X67" s="365">
        <f t="shared" si="2"/>
        <v>1612302.04</v>
      </c>
      <c r="Y67" s="320">
        <f t="shared" si="4"/>
        <v>1002936.24</v>
      </c>
      <c r="Z67" s="321">
        <f t="shared" si="5"/>
        <v>8616839.3200000003</v>
      </c>
      <c r="AA67" s="323">
        <f t="shared" si="3"/>
        <v>6001601.04</v>
      </c>
    </row>
    <row r="68" spans="1:27" x14ac:dyDescent="0.2">
      <c r="A68" s="145" t="s">
        <v>532</v>
      </c>
      <c r="B68" s="19" t="s">
        <v>144</v>
      </c>
      <c r="C68" s="12" t="s">
        <v>120</v>
      </c>
      <c r="D68" s="55" t="s">
        <v>145</v>
      </c>
      <c r="E68" s="93">
        <v>7319879.4900000002</v>
      </c>
      <c r="F68" s="176"/>
      <c r="G68" s="88"/>
      <c r="H68" s="167">
        <v>4990170.34</v>
      </c>
      <c r="I68" s="421">
        <v>630963.6</v>
      </c>
      <c r="J68" s="278">
        <v>3659200</v>
      </c>
      <c r="K68" s="422">
        <v>105916</v>
      </c>
      <c r="L68" s="156">
        <v>0</v>
      </c>
      <c r="M68" s="157">
        <v>0</v>
      </c>
      <c r="N68" s="88"/>
      <c r="O68" s="287">
        <v>23813983.380000006</v>
      </c>
      <c r="P68" s="290">
        <v>0</v>
      </c>
      <c r="Q68" s="293">
        <v>3082383.56</v>
      </c>
      <c r="R68" s="426">
        <v>39854.039999999994</v>
      </c>
      <c r="S68" s="160">
        <v>0</v>
      </c>
      <c r="T68" s="160">
        <v>0</v>
      </c>
      <c r="U68" s="108">
        <v>2712</v>
      </c>
      <c r="V68" s="108">
        <v>9932.2348746312691</v>
      </c>
      <c r="X68" s="365">
        <f t="shared" si="2"/>
        <v>5621133.9399999995</v>
      </c>
      <c r="Y68" s="320">
        <f t="shared" si="4"/>
        <v>3765116</v>
      </c>
      <c r="Z68" s="321">
        <f t="shared" si="5"/>
        <v>26936220.980000004</v>
      </c>
      <c r="AA68" s="323">
        <f t="shared" si="3"/>
        <v>17549971.040000007</v>
      </c>
    </row>
    <row r="69" spans="1:27" x14ac:dyDescent="0.2">
      <c r="A69" s="145" t="s">
        <v>533</v>
      </c>
      <c r="B69" s="19" t="s">
        <v>146</v>
      </c>
      <c r="C69" s="12" t="s">
        <v>120</v>
      </c>
      <c r="D69" s="55" t="s">
        <v>147</v>
      </c>
      <c r="E69" s="93">
        <v>0</v>
      </c>
      <c r="F69" s="176"/>
      <c r="G69" s="88"/>
      <c r="H69" s="167">
        <v>0</v>
      </c>
      <c r="I69" s="421">
        <v>0</v>
      </c>
      <c r="J69" s="278">
        <v>0</v>
      </c>
      <c r="K69" s="422">
        <v>0</v>
      </c>
      <c r="L69" s="156">
        <v>0</v>
      </c>
      <c r="M69" s="157">
        <v>0</v>
      </c>
      <c r="N69" s="88"/>
      <c r="O69" s="287">
        <v>67709.75</v>
      </c>
      <c r="P69" s="290">
        <v>0</v>
      </c>
      <c r="Q69" s="293">
        <v>0</v>
      </c>
      <c r="R69" s="426">
        <v>0</v>
      </c>
      <c r="S69" s="160">
        <v>0</v>
      </c>
      <c r="T69" s="160">
        <v>0</v>
      </c>
      <c r="U69" s="108">
        <v>16</v>
      </c>
      <c r="V69" s="108">
        <v>4231.859375</v>
      </c>
      <c r="X69" s="365">
        <f t="shared" si="2"/>
        <v>0</v>
      </c>
      <c r="Y69" s="320">
        <f t="shared" si="4"/>
        <v>0</v>
      </c>
      <c r="Z69" s="321">
        <f t="shared" si="5"/>
        <v>67709.75</v>
      </c>
      <c r="AA69" s="323">
        <f t="shared" si="3"/>
        <v>67709.75</v>
      </c>
    </row>
    <row r="70" spans="1:27" x14ac:dyDescent="0.2">
      <c r="A70" s="145" t="s">
        <v>533</v>
      </c>
      <c r="B70" s="19" t="s">
        <v>148</v>
      </c>
      <c r="C70" s="12" t="s">
        <v>120</v>
      </c>
      <c r="D70" s="55" t="s">
        <v>149</v>
      </c>
      <c r="E70" s="93">
        <v>0</v>
      </c>
      <c r="F70" s="176"/>
      <c r="G70" s="88"/>
      <c r="H70" s="167">
        <v>0</v>
      </c>
      <c r="I70" s="421">
        <v>26230.28</v>
      </c>
      <c r="J70" s="278">
        <v>0</v>
      </c>
      <c r="K70" s="422">
        <v>0</v>
      </c>
      <c r="L70" s="156">
        <v>0</v>
      </c>
      <c r="M70" s="157">
        <v>0</v>
      </c>
      <c r="N70" s="88"/>
      <c r="O70" s="287">
        <v>313178.15999999997</v>
      </c>
      <c r="P70" s="290">
        <v>0</v>
      </c>
      <c r="Q70" s="293">
        <v>0</v>
      </c>
      <c r="R70" s="426">
        <v>0</v>
      </c>
      <c r="S70" s="160">
        <v>0</v>
      </c>
      <c r="T70" s="160">
        <v>0</v>
      </c>
      <c r="U70" s="108">
        <v>51</v>
      </c>
      <c r="V70" s="108">
        <v>6140.748235294117</v>
      </c>
      <c r="X70" s="365">
        <f t="shared" si="2"/>
        <v>26230.28</v>
      </c>
      <c r="Y70" s="320">
        <f t="shared" si="4"/>
        <v>0</v>
      </c>
      <c r="Z70" s="321">
        <f t="shared" si="5"/>
        <v>313178.15999999997</v>
      </c>
      <c r="AA70" s="323">
        <f t="shared" si="3"/>
        <v>286947.88</v>
      </c>
    </row>
    <row r="71" spans="1:27" x14ac:dyDescent="0.2">
      <c r="A71" s="145" t="s">
        <v>554</v>
      </c>
      <c r="B71" s="19" t="s">
        <v>150</v>
      </c>
      <c r="C71" s="12" t="s">
        <v>151</v>
      </c>
      <c r="D71" s="55" t="s">
        <v>152</v>
      </c>
      <c r="E71" s="93">
        <v>1605702.9800000002</v>
      </c>
      <c r="F71" s="176"/>
      <c r="G71" s="88"/>
      <c r="H71" s="167">
        <v>1267884.29</v>
      </c>
      <c r="I71" s="421">
        <v>294597.875</v>
      </c>
      <c r="J71" s="278">
        <v>540920.81000000006</v>
      </c>
      <c r="K71" s="422">
        <v>39539.839999999997</v>
      </c>
      <c r="L71" s="156">
        <v>0</v>
      </c>
      <c r="M71" s="157">
        <v>0</v>
      </c>
      <c r="N71" s="88"/>
      <c r="O71" s="287">
        <v>3860366.0499999989</v>
      </c>
      <c r="P71" s="290">
        <v>504083.77999999997</v>
      </c>
      <c r="Q71" s="293">
        <v>738126.61</v>
      </c>
      <c r="R71" s="426">
        <v>42164.36</v>
      </c>
      <c r="S71" s="160">
        <v>0</v>
      </c>
      <c r="T71" s="160">
        <v>0</v>
      </c>
      <c r="U71" s="108">
        <v>591</v>
      </c>
      <c r="V71" s="108">
        <v>8705.1451776649737</v>
      </c>
      <c r="X71" s="365">
        <f t="shared" si="2"/>
        <v>1562482.165</v>
      </c>
      <c r="Y71" s="320">
        <f t="shared" si="4"/>
        <v>580460.65</v>
      </c>
      <c r="Z71" s="321">
        <f t="shared" si="5"/>
        <v>5144740.8</v>
      </c>
      <c r="AA71" s="323">
        <f t="shared" si="3"/>
        <v>3001797.9849999999</v>
      </c>
    </row>
    <row r="72" spans="1:27" x14ac:dyDescent="0.2">
      <c r="A72" s="145" t="s">
        <v>533</v>
      </c>
      <c r="B72" s="19" t="s">
        <v>153</v>
      </c>
      <c r="C72" s="12" t="s">
        <v>151</v>
      </c>
      <c r="D72" s="55" t="s">
        <v>154</v>
      </c>
      <c r="E72" s="93">
        <v>0</v>
      </c>
      <c r="F72" s="176"/>
      <c r="G72" s="88"/>
      <c r="H72" s="167">
        <v>0</v>
      </c>
      <c r="I72" s="421">
        <v>107540.295</v>
      </c>
      <c r="J72" s="278">
        <v>0</v>
      </c>
      <c r="K72" s="422">
        <v>0</v>
      </c>
      <c r="L72" s="156">
        <v>0</v>
      </c>
      <c r="M72" s="157">
        <v>0</v>
      </c>
      <c r="N72" s="88"/>
      <c r="O72" s="287">
        <v>1469605.44</v>
      </c>
      <c r="P72" s="290">
        <v>0</v>
      </c>
      <c r="Q72" s="293">
        <v>0</v>
      </c>
      <c r="R72" s="426">
        <v>0</v>
      </c>
      <c r="S72" s="160">
        <v>0</v>
      </c>
      <c r="T72" s="160">
        <v>0</v>
      </c>
      <c r="U72" s="108">
        <v>233</v>
      </c>
      <c r="V72" s="108">
        <v>6307.3194849785405</v>
      </c>
      <c r="X72" s="365">
        <f t="shared" si="2"/>
        <v>107540.295</v>
      </c>
      <c r="Y72" s="320">
        <f t="shared" ref="Y72:Y103" si="6">J72+K72+L72+M72</f>
        <v>0</v>
      </c>
      <c r="Z72" s="321">
        <f t="shared" ref="Z72:Z103" si="7">O72+P72+Q72+R72+S72+T72</f>
        <v>1469605.44</v>
      </c>
      <c r="AA72" s="323">
        <f t="shared" si="3"/>
        <v>1362065.145</v>
      </c>
    </row>
    <row r="73" spans="1:27" x14ac:dyDescent="0.2">
      <c r="A73" s="145" t="s">
        <v>522</v>
      </c>
      <c r="B73" s="19" t="s">
        <v>155</v>
      </c>
      <c r="C73" s="12" t="s">
        <v>151</v>
      </c>
      <c r="D73" s="55" t="s">
        <v>156</v>
      </c>
      <c r="E73" s="93">
        <v>0</v>
      </c>
      <c r="F73" s="176"/>
      <c r="G73" s="88"/>
      <c r="H73" s="167">
        <v>0</v>
      </c>
      <c r="I73" s="421">
        <v>15475.17</v>
      </c>
      <c r="J73" s="278">
        <v>0</v>
      </c>
      <c r="K73" s="422">
        <v>0</v>
      </c>
      <c r="L73" s="156">
        <v>0</v>
      </c>
      <c r="M73" s="157">
        <v>0</v>
      </c>
      <c r="N73" s="88"/>
      <c r="O73" s="287">
        <v>108128.74</v>
      </c>
      <c r="P73" s="290">
        <v>0</v>
      </c>
      <c r="Q73" s="293">
        <v>0</v>
      </c>
      <c r="R73" s="426">
        <v>0</v>
      </c>
      <c r="S73" s="160">
        <v>0</v>
      </c>
      <c r="T73" s="160">
        <v>0</v>
      </c>
      <c r="U73" s="108">
        <v>32</v>
      </c>
      <c r="V73" s="108">
        <v>3379.0231250000002</v>
      </c>
      <c r="X73" s="365">
        <f t="shared" ref="X73:X136" si="8">+H73+I73</f>
        <v>15475.17</v>
      </c>
      <c r="Y73" s="320">
        <f t="shared" si="6"/>
        <v>0</v>
      </c>
      <c r="Z73" s="321">
        <f t="shared" si="7"/>
        <v>108128.74</v>
      </c>
      <c r="AA73" s="323">
        <f t="shared" ref="AA73:AA136" si="9">+Z73-(X73+Y73)</f>
        <v>92653.57</v>
      </c>
    </row>
    <row r="74" spans="1:27" x14ac:dyDescent="0.2">
      <c r="A74" s="145" t="s">
        <v>597</v>
      </c>
      <c r="B74" s="19" t="s">
        <v>157</v>
      </c>
      <c r="C74" s="12" t="s">
        <v>158</v>
      </c>
      <c r="D74" s="55" t="s">
        <v>159</v>
      </c>
      <c r="E74" s="93">
        <v>1518839.2</v>
      </c>
      <c r="F74" s="176"/>
      <c r="G74" s="88"/>
      <c r="H74" s="167">
        <v>1195556.96</v>
      </c>
      <c r="I74" s="421">
        <v>220082.06</v>
      </c>
      <c r="J74" s="278">
        <v>955348.20000000007</v>
      </c>
      <c r="K74" s="422">
        <v>19312.829999999998</v>
      </c>
      <c r="L74" s="156">
        <v>0</v>
      </c>
      <c r="M74" s="157">
        <v>0</v>
      </c>
      <c r="N74" s="88"/>
      <c r="O74" s="287">
        <v>5326074.3500000015</v>
      </c>
      <c r="P74" s="290">
        <v>122060.85999999997</v>
      </c>
      <c r="Q74" s="293">
        <v>923230.99999999988</v>
      </c>
      <c r="R74" s="426">
        <v>20998</v>
      </c>
      <c r="S74" s="160">
        <v>0</v>
      </c>
      <c r="T74" s="160">
        <v>0</v>
      </c>
      <c r="U74" s="108">
        <v>564</v>
      </c>
      <c r="V74" s="108">
        <v>11333.979095744684</v>
      </c>
      <c r="X74" s="365">
        <f t="shared" si="8"/>
        <v>1415639.02</v>
      </c>
      <c r="Y74" s="320">
        <f t="shared" si="6"/>
        <v>974661.03</v>
      </c>
      <c r="Z74" s="321">
        <f t="shared" si="7"/>
        <v>6392364.2100000018</v>
      </c>
      <c r="AA74" s="323">
        <f t="shared" si="9"/>
        <v>4002064.160000002</v>
      </c>
    </row>
    <row r="75" spans="1:27" x14ac:dyDescent="0.2">
      <c r="A75" s="145" t="s">
        <v>579</v>
      </c>
      <c r="B75" s="19" t="s">
        <v>160</v>
      </c>
      <c r="C75" s="12" t="s">
        <v>158</v>
      </c>
      <c r="D75" s="55" t="s">
        <v>161</v>
      </c>
      <c r="E75" s="93">
        <v>0</v>
      </c>
      <c r="F75" s="176"/>
      <c r="G75" s="88"/>
      <c r="H75" s="167">
        <v>0</v>
      </c>
      <c r="I75" s="421">
        <v>218068.72</v>
      </c>
      <c r="J75" s="278">
        <v>0</v>
      </c>
      <c r="K75" s="422">
        <v>0</v>
      </c>
      <c r="L75" s="156">
        <v>0</v>
      </c>
      <c r="M75" s="157">
        <v>0</v>
      </c>
      <c r="N75" s="88"/>
      <c r="O75" s="287">
        <v>4472644.0699999984</v>
      </c>
      <c r="P75" s="290">
        <v>0</v>
      </c>
      <c r="Q75" s="293">
        <v>704428.35999999987</v>
      </c>
      <c r="R75" s="426">
        <v>17306.59</v>
      </c>
      <c r="S75" s="160">
        <v>0</v>
      </c>
      <c r="T75" s="160">
        <v>0</v>
      </c>
      <c r="U75" s="108">
        <v>527</v>
      </c>
      <c r="V75" s="108">
        <v>9856.5066793168844</v>
      </c>
      <c r="X75" s="365">
        <f t="shared" si="8"/>
        <v>218068.72</v>
      </c>
      <c r="Y75" s="320">
        <f t="shared" si="6"/>
        <v>0</v>
      </c>
      <c r="Z75" s="321">
        <f t="shared" si="7"/>
        <v>5194379.0199999977</v>
      </c>
      <c r="AA75" s="323">
        <f t="shared" si="9"/>
        <v>4976310.299999998</v>
      </c>
    </row>
    <row r="76" spans="1:27" x14ac:dyDescent="0.2">
      <c r="A76" s="145" t="s">
        <v>579</v>
      </c>
      <c r="B76" s="19" t="s">
        <v>162</v>
      </c>
      <c r="C76" s="12" t="s">
        <v>158</v>
      </c>
      <c r="D76" s="55" t="s">
        <v>482</v>
      </c>
      <c r="E76" s="93">
        <v>0</v>
      </c>
      <c r="F76" s="176"/>
      <c r="G76" s="88"/>
      <c r="H76" s="167">
        <v>0</v>
      </c>
      <c r="I76" s="421">
        <v>20927.64</v>
      </c>
      <c r="J76" s="278">
        <v>0</v>
      </c>
      <c r="K76" s="422">
        <v>0</v>
      </c>
      <c r="L76" s="156">
        <v>0</v>
      </c>
      <c r="M76" s="157">
        <v>0</v>
      </c>
      <c r="N76" s="88"/>
      <c r="O76" s="287">
        <v>621660.39999999991</v>
      </c>
      <c r="P76" s="290">
        <v>0</v>
      </c>
      <c r="Q76" s="293">
        <v>193568.25</v>
      </c>
      <c r="R76" s="426">
        <v>5225.1900000000005</v>
      </c>
      <c r="S76" s="160">
        <v>0</v>
      </c>
      <c r="T76" s="160">
        <v>0</v>
      </c>
      <c r="U76" s="108">
        <v>133</v>
      </c>
      <c r="V76" s="108">
        <v>6168.8258646616532</v>
      </c>
      <c r="X76" s="365">
        <f t="shared" si="8"/>
        <v>20927.64</v>
      </c>
      <c r="Y76" s="320">
        <f t="shared" si="6"/>
        <v>0</v>
      </c>
      <c r="Z76" s="321">
        <f t="shared" si="7"/>
        <v>820453.83999999985</v>
      </c>
      <c r="AA76" s="323">
        <f t="shared" si="9"/>
        <v>799526.19999999984</v>
      </c>
    </row>
    <row r="77" spans="1:27" x14ac:dyDescent="0.2">
      <c r="A77" s="145" t="s">
        <v>527</v>
      </c>
      <c r="B77" s="19" t="s">
        <v>163</v>
      </c>
      <c r="C77" s="12" t="s">
        <v>164</v>
      </c>
      <c r="D77" s="55" t="s">
        <v>165</v>
      </c>
      <c r="E77" s="93">
        <v>0</v>
      </c>
      <c r="F77" s="176"/>
      <c r="G77" s="88"/>
      <c r="H77" s="167">
        <v>0</v>
      </c>
      <c r="I77" s="421">
        <v>16930.41</v>
      </c>
      <c r="J77" s="278">
        <v>0</v>
      </c>
      <c r="K77" s="422">
        <v>0</v>
      </c>
      <c r="L77" s="156">
        <v>0</v>
      </c>
      <c r="M77" s="157">
        <v>0</v>
      </c>
      <c r="N77" s="88"/>
      <c r="O77" s="287">
        <v>143973.90000000002</v>
      </c>
      <c r="P77" s="290">
        <v>0</v>
      </c>
      <c r="Q77" s="293">
        <v>97136.999999999985</v>
      </c>
      <c r="R77" s="426">
        <v>4274.04</v>
      </c>
      <c r="S77" s="160">
        <v>0</v>
      </c>
      <c r="T77" s="160">
        <v>0</v>
      </c>
      <c r="U77" s="108">
        <v>48</v>
      </c>
      <c r="V77" s="108">
        <v>5112.1862500000007</v>
      </c>
      <c r="X77" s="365">
        <f t="shared" si="8"/>
        <v>16930.41</v>
      </c>
      <c r="Y77" s="320">
        <f t="shared" si="6"/>
        <v>0</v>
      </c>
      <c r="Z77" s="321">
        <f t="shared" si="7"/>
        <v>245384.94000000003</v>
      </c>
      <c r="AA77" s="323">
        <f t="shared" si="9"/>
        <v>228454.53000000003</v>
      </c>
    </row>
    <row r="78" spans="1:27" x14ac:dyDescent="0.2">
      <c r="A78" s="145" t="s">
        <v>525</v>
      </c>
      <c r="B78" s="19" t="s">
        <v>166</v>
      </c>
      <c r="C78" s="12" t="s">
        <v>167</v>
      </c>
      <c r="D78" s="55" t="s">
        <v>168</v>
      </c>
      <c r="E78" s="93">
        <v>0</v>
      </c>
      <c r="F78" s="176"/>
      <c r="G78" s="88"/>
      <c r="H78" s="167">
        <v>0</v>
      </c>
      <c r="I78" s="421">
        <v>58602.95</v>
      </c>
      <c r="J78" s="278">
        <v>0</v>
      </c>
      <c r="K78" s="422">
        <v>0</v>
      </c>
      <c r="L78" s="156">
        <v>0</v>
      </c>
      <c r="M78" s="157">
        <v>0</v>
      </c>
      <c r="N78" s="88"/>
      <c r="O78" s="287">
        <v>344562.06000000006</v>
      </c>
      <c r="P78" s="290">
        <v>54597.06</v>
      </c>
      <c r="Q78" s="293">
        <v>0</v>
      </c>
      <c r="R78" s="426">
        <v>0</v>
      </c>
      <c r="S78" s="160">
        <v>0</v>
      </c>
      <c r="T78" s="160">
        <v>0</v>
      </c>
      <c r="U78" s="108">
        <v>51</v>
      </c>
      <c r="V78" s="108">
        <v>7826.6494117647071</v>
      </c>
      <c r="X78" s="365">
        <f t="shared" si="8"/>
        <v>58602.95</v>
      </c>
      <c r="Y78" s="320">
        <f t="shared" si="6"/>
        <v>0</v>
      </c>
      <c r="Z78" s="321">
        <f t="shared" si="7"/>
        <v>399159.12000000005</v>
      </c>
      <c r="AA78" s="323">
        <f t="shared" si="9"/>
        <v>340556.17000000004</v>
      </c>
    </row>
    <row r="79" spans="1:27" x14ac:dyDescent="0.2">
      <c r="A79" s="145" t="s">
        <v>525</v>
      </c>
      <c r="B79" s="19" t="s">
        <v>169</v>
      </c>
      <c r="C79" s="12" t="s">
        <v>167</v>
      </c>
      <c r="D79" s="55" t="s">
        <v>170</v>
      </c>
      <c r="E79" s="93">
        <v>0</v>
      </c>
      <c r="F79" s="176"/>
      <c r="G79" s="88"/>
      <c r="H79" s="167">
        <v>0</v>
      </c>
      <c r="I79" s="421">
        <v>52990.850000000006</v>
      </c>
      <c r="J79" s="278">
        <v>0</v>
      </c>
      <c r="K79" s="422">
        <v>0</v>
      </c>
      <c r="L79" s="156">
        <v>0</v>
      </c>
      <c r="M79" s="157">
        <v>0</v>
      </c>
      <c r="N79" s="88"/>
      <c r="O79" s="287">
        <v>1506599.1500000004</v>
      </c>
      <c r="P79" s="290">
        <v>64139.110000000008</v>
      </c>
      <c r="Q79" s="293">
        <v>0</v>
      </c>
      <c r="R79" s="426">
        <v>0</v>
      </c>
      <c r="S79" s="160">
        <v>0</v>
      </c>
      <c r="T79" s="160">
        <v>0</v>
      </c>
      <c r="U79" s="108">
        <v>151</v>
      </c>
      <c r="V79" s="108">
        <v>10402.240132450333</v>
      </c>
      <c r="X79" s="365">
        <f t="shared" si="8"/>
        <v>52990.850000000006</v>
      </c>
      <c r="Y79" s="320">
        <f t="shared" si="6"/>
        <v>0</v>
      </c>
      <c r="Z79" s="321">
        <f t="shared" si="7"/>
        <v>1570738.2600000005</v>
      </c>
      <c r="AA79" s="323">
        <f t="shared" si="9"/>
        <v>1517747.4100000004</v>
      </c>
    </row>
    <row r="80" spans="1:27" x14ac:dyDescent="0.2">
      <c r="A80" s="145" t="s">
        <v>516</v>
      </c>
      <c r="B80" s="19" t="s">
        <v>171</v>
      </c>
      <c r="C80" s="12" t="s">
        <v>172</v>
      </c>
      <c r="D80" s="55" t="s">
        <v>173</v>
      </c>
      <c r="E80" s="93">
        <v>516826.22000000003</v>
      </c>
      <c r="F80" s="176"/>
      <c r="G80" s="88"/>
      <c r="H80" s="167">
        <v>429999.85</v>
      </c>
      <c r="I80" s="421">
        <v>51584.555</v>
      </c>
      <c r="J80" s="278">
        <v>291733.42</v>
      </c>
      <c r="K80" s="422">
        <v>4676</v>
      </c>
      <c r="L80" s="156">
        <v>0</v>
      </c>
      <c r="M80" s="157">
        <v>0</v>
      </c>
      <c r="N80" s="88"/>
      <c r="O80" s="287">
        <v>1414025.7900000007</v>
      </c>
      <c r="P80" s="290">
        <v>0</v>
      </c>
      <c r="Q80" s="293">
        <v>337402.99999999994</v>
      </c>
      <c r="R80" s="426">
        <v>6137</v>
      </c>
      <c r="S80" s="160">
        <v>0</v>
      </c>
      <c r="T80" s="160">
        <v>0</v>
      </c>
      <c r="U80" s="108">
        <v>175</v>
      </c>
      <c r="V80" s="108">
        <v>10043.23308571429</v>
      </c>
      <c r="X80" s="365">
        <f t="shared" si="8"/>
        <v>481584.40499999997</v>
      </c>
      <c r="Y80" s="320">
        <f t="shared" si="6"/>
        <v>296409.42</v>
      </c>
      <c r="Z80" s="321">
        <f t="shared" si="7"/>
        <v>1757565.7900000007</v>
      </c>
      <c r="AA80" s="323">
        <f t="shared" si="9"/>
        <v>979571.96500000078</v>
      </c>
    </row>
    <row r="81" spans="1:27" x14ac:dyDescent="0.2">
      <c r="A81" s="145" t="s">
        <v>516</v>
      </c>
      <c r="B81" s="19" t="s">
        <v>174</v>
      </c>
      <c r="C81" s="12" t="s">
        <v>175</v>
      </c>
      <c r="D81" s="55" t="s">
        <v>176</v>
      </c>
      <c r="E81" s="93">
        <v>0</v>
      </c>
      <c r="F81" s="176"/>
      <c r="G81" s="88"/>
      <c r="H81" s="167">
        <v>0</v>
      </c>
      <c r="I81" s="421">
        <v>10161.424999999999</v>
      </c>
      <c r="J81" s="278">
        <v>0</v>
      </c>
      <c r="K81" s="422">
        <v>0</v>
      </c>
      <c r="L81" s="156">
        <v>0</v>
      </c>
      <c r="M81" s="157">
        <v>0</v>
      </c>
      <c r="N81" s="88"/>
      <c r="O81" s="287">
        <v>0</v>
      </c>
      <c r="P81" s="290">
        <v>0</v>
      </c>
      <c r="Q81" s="293">
        <v>0</v>
      </c>
      <c r="R81" s="426">
        <v>0</v>
      </c>
      <c r="S81" s="160">
        <v>0</v>
      </c>
      <c r="T81" s="160">
        <v>0</v>
      </c>
      <c r="U81" s="108" t="s">
        <v>504</v>
      </c>
      <c r="V81" s="108" t="s">
        <v>504</v>
      </c>
      <c r="X81" s="365">
        <f t="shared" si="8"/>
        <v>10161.424999999999</v>
      </c>
      <c r="Y81" s="320">
        <f t="shared" si="6"/>
        <v>0</v>
      </c>
      <c r="Z81" s="321">
        <f t="shared" si="7"/>
        <v>0</v>
      </c>
      <c r="AA81" s="323">
        <f t="shared" si="9"/>
        <v>-10161.424999999999</v>
      </c>
    </row>
    <row r="82" spans="1:27" x14ac:dyDescent="0.2">
      <c r="A82" s="145" t="s">
        <v>522</v>
      </c>
      <c r="B82" s="19" t="s">
        <v>177</v>
      </c>
      <c r="C82" s="12" t="s">
        <v>178</v>
      </c>
      <c r="D82" s="55" t="s">
        <v>179</v>
      </c>
      <c r="E82" s="93">
        <v>0</v>
      </c>
      <c r="F82" s="176"/>
      <c r="G82" s="88"/>
      <c r="H82" s="167">
        <v>0</v>
      </c>
      <c r="I82" s="421">
        <v>10539.29</v>
      </c>
      <c r="J82" s="278">
        <v>0</v>
      </c>
      <c r="K82" s="422">
        <v>0</v>
      </c>
      <c r="L82" s="156">
        <v>0</v>
      </c>
      <c r="M82" s="157">
        <v>0</v>
      </c>
      <c r="N82" s="88"/>
      <c r="O82" s="287">
        <v>411013.64999999997</v>
      </c>
      <c r="P82" s="290">
        <v>0</v>
      </c>
      <c r="Q82" s="293">
        <v>0</v>
      </c>
      <c r="R82" s="426">
        <v>0</v>
      </c>
      <c r="S82" s="160">
        <v>0</v>
      </c>
      <c r="T82" s="160">
        <v>0</v>
      </c>
      <c r="U82" s="108">
        <v>82</v>
      </c>
      <c r="V82" s="108">
        <v>5012.361585365853</v>
      </c>
      <c r="X82" s="365">
        <f t="shared" si="8"/>
        <v>10539.29</v>
      </c>
      <c r="Y82" s="320">
        <f t="shared" si="6"/>
        <v>0</v>
      </c>
      <c r="Z82" s="321">
        <f t="shared" si="7"/>
        <v>411013.64999999997</v>
      </c>
      <c r="AA82" s="323">
        <f t="shared" si="9"/>
        <v>400474.36</v>
      </c>
    </row>
    <row r="83" spans="1:27" x14ac:dyDescent="0.2">
      <c r="A83" s="145" t="s">
        <v>522</v>
      </c>
      <c r="B83" s="19" t="s">
        <v>180</v>
      </c>
      <c r="C83" s="12" t="s">
        <v>178</v>
      </c>
      <c r="D83" s="55" t="s">
        <v>181</v>
      </c>
      <c r="E83" s="93">
        <v>0</v>
      </c>
      <c r="F83" s="176"/>
      <c r="G83" s="88"/>
      <c r="H83" s="167">
        <v>0</v>
      </c>
      <c r="I83" s="421">
        <v>14424.61</v>
      </c>
      <c r="J83" s="278">
        <v>0</v>
      </c>
      <c r="K83" s="422">
        <v>0</v>
      </c>
      <c r="L83" s="156">
        <v>0</v>
      </c>
      <c r="M83" s="157">
        <v>0</v>
      </c>
      <c r="N83" s="88"/>
      <c r="O83" s="287">
        <v>103981.5</v>
      </c>
      <c r="P83" s="290">
        <v>0</v>
      </c>
      <c r="Q83" s="293">
        <v>0</v>
      </c>
      <c r="R83" s="426">
        <v>0</v>
      </c>
      <c r="S83" s="160">
        <v>0</v>
      </c>
      <c r="T83" s="160">
        <v>0</v>
      </c>
      <c r="U83" s="108">
        <v>29</v>
      </c>
      <c r="V83" s="108">
        <v>3585.5689655172414</v>
      </c>
      <c r="X83" s="365">
        <f t="shared" si="8"/>
        <v>14424.61</v>
      </c>
      <c r="Y83" s="320">
        <f t="shared" si="6"/>
        <v>0</v>
      </c>
      <c r="Z83" s="321">
        <f t="shared" si="7"/>
        <v>103981.5</v>
      </c>
      <c r="AA83" s="323">
        <f t="shared" si="9"/>
        <v>89556.89</v>
      </c>
    </row>
    <row r="84" spans="1:27" x14ac:dyDescent="0.2">
      <c r="A84" s="145" t="s">
        <v>525</v>
      </c>
      <c r="B84" s="19" t="s">
        <v>182</v>
      </c>
      <c r="C84" s="12" t="s">
        <v>183</v>
      </c>
      <c r="D84" s="55" t="s">
        <v>184</v>
      </c>
      <c r="E84" s="93">
        <v>0</v>
      </c>
      <c r="F84" s="176"/>
      <c r="G84" s="88"/>
      <c r="H84" s="167">
        <v>0</v>
      </c>
      <c r="I84" s="421">
        <v>8454.6650000000009</v>
      </c>
      <c r="J84" s="278">
        <v>0</v>
      </c>
      <c r="K84" s="422">
        <v>0</v>
      </c>
      <c r="L84" s="156">
        <v>0</v>
      </c>
      <c r="M84" s="157">
        <v>0</v>
      </c>
      <c r="N84" s="88"/>
      <c r="O84" s="287">
        <v>164473.07</v>
      </c>
      <c r="P84" s="290">
        <v>0</v>
      </c>
      <c r="Q84" s="293">
        <v>0</v>
      </c>
      <c r="R84" s="426">
        <v>0</v>
      </c>
      <c r="S84" s="160">
        <v>0</v>
      </c>
      <c r="T84" s="160">
        <v>0</v>
      </c>
      <c r="U84" s="108">
        <v>27</v>
      </c>
      <c r="V84" s="108">
        <v>6091.5951851851851</v>
      </c>
      <c r="X84" s="365">
        <f t="shared" si="8"/>
        <v>8454.6650000000009</v>
      </c>
      <c r="Y84" s="320">
        <f t="shared" si="6"/>
        <v>0</v>
      </c>
      <c r="Z84" s="321">
        <f t="shared" si="7"/>
        <v>164473.07</v>
      </c>
      <c r="AA84" s="323">
        <f t="shared" si="9"/>
        <v>156018.405</v>
      </c>
    </row>
    <row r="85" spans="1:27" x14ac:dyDescent="0.2">
      <c r="A85" s="145" t="s">
        <v>566</v>
      </c>
      <c r="B85" s="19" t="s">
        <v>185</v>
      </c>
      <c r="C85" s="12" t="s">
        <v>186</v>
      </c>
      <c r="D85" s="55" t="s">
        <v>187</v>
      </c>
      <c r="E85" s="93">
        <v>25973293.530000005</v>
      </c>
      <c r="F85" s="176"/>
      <c r="G85" s="88"/>
      <c r="H85" s="167">
        <v>19952662.84</v>
      </c>
      <c r="I85" s="421">
        <v>2459008.35</v>
      </c>
      <c r="J85" s="278">
        <v>14597978.120000001</v>
      </c>
      <c r="K85" s="422">
        <v>385573.68000000005</v>
      </c>
      <c r="L85" s="156">
        <v>0</v>
      </c>
      <c r="M85" s="157">
        <v>0</v>
      </c>
      <c r="N85" s="88"/>
      <c r="O85" s="287">
        <v>95992267.24999994</v>
      </c>
      <c r="P85" s="290">
        <v>0</v>
      </c>
      <c r="Q85" s="293">
        <v>14244187.92</v>
      </c>
      <c r="R85" s="426">
        <v>389000.70999999996</v>
      </c>
      <c r="S85" s="160">
        <v>0</v>
      </c>
      <c r="T85" s="160">
        <v>0</v>
      </c>
      <c r="U85" s="108">
        <v>9318</v>
      </c>
      <c r="V85" s="108">
        <v>11872.231796522852</v>
      </c>
      <c r="X85" s="365">
        <f t="shared" si="8"/>
        <v>22411671.190000001</v>
      </c>
      <c r="Y85" s="320">
        <f t="shared" si="6"/>
        <v>14983551.800000001</v>
      </c>
      <c r="Z85" s="321">
        <f t="shared" si="7"/>
        <v>110625455.87999994</v>
      </c>
      <c r="AA85" s="323">
        <f t="shared" si="9"/>
        <v>73230232.889999926</v>
      </c>
    </row>
    <row r="86" spans="1:27" x14ac:dyDescent="0.2">
      <c r="A86" s="145" t="s">
        <v>526</v>
      </c>
      <c r="B86" s="19" t="s">
        <v>188</v>
      </c>
      <c r="C86" s="12" t="s">
        <v>189</v>
      </c>
      <c r="D86" s="55" t="s">
        <v>190</v>
      </c>
      <c r="E86" s="93">
        <v>0</v>
      </c>
      <c r="F86" s="176"/>
      <c r="G86" s="88"/>
      <c r="H86" s="167">
        <v>0</v>
      </c>
      <c r="I86" s="421">
        <v>29749.56</v>
      </c>
      <c r="J86" s="278">
        <v>0</v>
      </c>
      <c r="K86" s="422">
        <v>0</v>
      </c>
      <c r="L86" s="156">
        <v>0</v>
      </c>
      <c r="M86" s="157">
        <v>0</v>
      </c>
      <c r="N86" s="88"/>
      <c r="O86" s="287">
        <v>90070.460000000036</v>
      </c>
      <c r="P86" s="290">
        <v>0</v>
      </c>
      <c r="Q86" s="293">
        <v>0</v>
      </c>
      <c r="R86" s="426">
        <v>0</v>
      </c>
      <c r="S86" s="160">
        <v>0</v>
      </c>
      <c r="T86" s="160">
        <v>0</v>
      </c>
      <c r="U86" s="108">
        <v>22</v>
      </c>
      <c r="V86" s="108">
        <v>4094.1118181818197</v>
      </c>
      <c r="X86" s="365">
        <f t="shared" si="8"/>
        <v>29749.56</v>
      </c>
      <c r="Y86" s="320">
        <f t="shared" si="6"/>
        <v>0</v>
      </c>
      <c r="Z86" s="321">
        <f t="shared" si="7"/>
        <v>90070.460000000036</v>
      </c>
      <c r="AA86" s="323">
        <f t="shared" si="9"/>
        <v>60320.900000000038</v>
      </c>
    </row>
    <row r="87" spans="1:27" x14ac:dyDescent="0.2">
      <c r="A87" s="145" t="s">
        <v>526</v>
      </c>
      <c r="B87" s="19" t="s">
        <v>191</v>
      </c>
      <c r="C87" s="12" t="s">
        <v>189</v>
      </c>
      <c r="D87" s="55" t="s">
        <v>192</v>
      </c>
      <c r="E87" s="93">
        <v>0</v>
      </c>
      <c r="F87" s="176"/>
      <c r="G87" s="88"/>
      <c r="H87" s="167">
        <v>0</v>
      </c>
      <c r="I87" s="421">
        <v>26304.48</v>
      </c>
      <c r="J87" s="278">
        <v>0</v>
      </c>
      <c r="K87" s="422">
        <v>0</v>
      </c>
      <c r="L87" s="156">
        <v>0</v>
      </c>
      <c r="M87" s="157">
        <v>0</v>
      </c>
      <c r="N87" s="88"/>
      <c r="O87" s="287">
        <v>20950.010000000002</v>
      </c>
      <c r="P87" s="290">
        <v>0</v>
      </c>
      <c r="Q87" s="293">
        <v>0</v>
      </c>
      <c r="R87" s="426">
        <v>0</v>
      </c>
      <c r="S87" s="160">
        <v>0</v>
      </c>
      <c r="T87" s="160">
        <v>0</v>
      </c>
      <c r="U87" s="108" t="s">
        <v>504</v>
      </c>
      <c r="V87" s="108" t="s">
        <v>504</v>
      </c>
      <c r="X87" s="365">
        <f t="shared" si="8"/>
        <v>26304.48</v>
      </c>
      <c r="Y87" s="320">
        <f t="shared" si="6"/>
        <v>0</v>
      </c>
      <c r="Z87" s="321">
        <f t="shared" si="7"/>
        <v>20950.010000000002</v>
      </c>
      <c r="AA87" s="323">
        <f t="shared" si="9"/>
        <v>-5354.4699999999975</v>
      </c>
    </row>
    <row r="88" spans="1:27" x14ac:dyDescent="0.2">
      <c r="A88" s="145" t="s">
        <v>530</v>
      </c>
      <c r="B88" s="19" t="s">
        <v>193</v>
      </c>
      <c r="C88" s="12" t="s">
        <v>194</v>
      </c>
      <c r="D88" s="55" t="s">
        <v>195</v>
      </c>
      <c r="E88" s="93">
        <v>0</v>
      </c>
      <c r="F88" s="176"/>
      <c r="G88" s="88"/>
      <c r="H88" s="167">
        <v>0</v>
      </c>
      <c r="I88" s="421">
        <v>24082.199999999997</v>
      </c>
      <c r="J88" s="278">
        <v>0</v>
      </c>
      <c r="K88" s="422">
        <v>0</v>
      </c>
      <c r="L88" s="156">
        <v>0</v>
      </c>
      <c r="M88" s="157">
        <v>0</v>
      </c>
      <c r="N88" s="88"/>
      <c r="O88" s="287">
        <v>155252.14000000001</v>
      </c>
      <c r="P88" s="290">
        <v>0</v>
      </c>
      <c r="Q88" s="293">
        <v>0</v>
      </c>
      <c r="R88" s="426">
        <v>0</v>
      </c>
      <c r="S88" s="160">
        <v>0</v>
      </c>
      <c r="T88" s="160">
        <v>0</v>
      </c>
      <c r="U88" s="108">
        <v>31</v>
      </c>
      <c r="V88" s="108">
        <v>5008.1335483870971</v>
      </c>
      <c r="X88" s="365">
        <f t="shared" si="8"/>
        <v>24082.199999999997</v>
      </c>
      <c r="Y88" s="320">
        <f t="shared" si="6"/>
        <v>0</v>
      </c>
      <c r="Z88" s="321">
        <f t="shared" si="7"/>
        <v>155252.14000000001</v>
      </c>
      <c r="AA88" s="323">
        <f t="shared" si="9"/>
        <v>131169.94</v>
      </c>
    </row>
    <row r="89" spans="1:27" x14ac:dyDescent="0.2">
      <c r="A89" s="145" t="s">
        <v>530</v>
      </c>
      <c r="B89" s="19" t="s">
        <v>196</v>
      </c>
      <c r="C89" s="12" t="s">
        <v>194</v>
      </c>
      <c r="D89" s="55" t="s">
        <v>197</v>
      </c>
      <c r="E89" s="93">
        <v>0</v>
      </c>
      <c r="F89" s="176"/>
      <c r="G89" s="88"/>
      <c r="H89" s="167">
        <v>0</v>
      </c>
      <c r="I89" s="421">
        <v>24080.084999999999</v>
      </c>
      <c r="J89" s="278">
        <v>0</v>
      </c>
      <c r="K89" s="422">
        <v>0</v>
      </c>
      <c r="L89" s="156">
        <v>0</v>
      </c>
      <c r="M89" s="157">
        <v>0</v>
      </c>
      <c r="N89" s="88"/>
      <c r="O89" s="287">
        <v>104324.31000000001</v>
      </c>
      <c r="P89" s="290">
        <v>0</v>
      </c>
      <c r="Q89" s="293">
        <v>0</v>
      </c>
      <c r="R89" s="426">
        <v>0</v>
      </c>
      <c r="S89" s="160">
        <v>0</v>
      </c>
      <c r="T89" s="160">
        <v>0</v>
      </c>
      <c r="U89" s="108">
        <v>16</v>
      </c>
      <c r="V89" s="108">
        <v>6520.2693750000008</v>
      </c>
      <c r="X89" s="365">
        <f t="shared" si="8"/>
        <v>24080.084999999999</v>
      </c>
      <c r="Y89" s="320">
        <f t="shared" si="6"/>
        <v>0</v>
      </c>
      <c r="Z89" s="321">
        <f t="shared" si="7"/>
        <v>104324.31000000001</v>
      </c>
      <c r="AA89" s="323">
        <f t="shared" si="9"/>
        <v>80244.225000000006</v>
      </c>
    </row>
    <row r="90" spans="1:27" x14ac:dyDescent="0.2">
      <c r="A90" s="145" t="s">
        <v>530</v>
      </c>
      <c r="B90" s="19" t="s">
        <v>198</v>
      </c>
      <c r="C90" s="12" t="s">
        <v>194</v>
      </c>
      <c r="D90" s="55" t="s">
        <v>199</v>
      </c>
      <c r="E90" s="93">
        <v>0</v>
      </c>
      <c r="F90" s="176"/>
      <c r="G90" s="88"/>
      <c r="H90" s="167">
        <v>0</v>
      </c>
      <c r="I90" s="421">
        <v>28912.2</v>
      </c>
      <c r="J90" s="278">
        <v>0</v>
      </c>
      <c r="K90" s="422">
        <v>0</v>
      </c>
      <c r="L90" s="156">
        <v>0</v>
      </c>
      <c r="M90" s="157">
        <v>0</v>
      </c>
      <c r="N90" s="88"/>
      <c r="O90" s="287">
        <v>215527.96</v>
      </c>
      <c r="P90" s="290">
        <v>0</v>
      </c>
      <c r="Q90" s="293">
        <v>0</v>
      </c>
      <c r="R90" s="426">
        <v>0</v>
      </c>
      <c r="S90" s="160">
        <v>0</v>
      </c>
      <c r="T90" s="160">
        <v>0</v>
      </c>
      <c r="U90" s="108">
        <v>33</v>
      </c>
      <c r="V90" s="108">
        <v>6531.1503030303029</v>
      </c>
      <c r="X90" s="365">
        <f t="shared" si="8"/>
        <v>28912.2</v>
      </c>
      <c r="Y90" s="320">
        <f t="shared" si="6"/>
        <v>0</v>
      </c>
      <c r="Z90" s="321">
        <f t="shared" si="7"/>
        <v>215527.96</v>
      </c>
      <c r="AA90" s="323">
        <f t="shared" si="9"/>
        <v>186615.75999999998</v>
      </c>
    </row>
    <row r="91" spans="1:27" x14ac:dyDescent="0.2">
      <c r="A91" s="145" t="s">
        <v>530</v>
      </c>
      <c r="B91" s="19" t="s">
        <v>200</v>
      </c>
      <c r="C91" s="12" t="s">
        <v>194</v>
      </c>
      <c r="D91" s="55" t="s">
        <v>201</v>
      </c>
      <c r="E91" s="93">
        <v>0</v>
      </c>
      <c r="F91" s="176"/>
      <c r="G91" s="88"/>
      <c r="H91" s="167">
        <v>0</v>
      </c>
      <c r="I91" s="421">
        <v>17965.349999999999</v>
      </c>
      <c r="J91" s="278">
        <v>0</v>
      </c>
      <c r="K91" s="422">
        <v>0</v>
      </c>
      <c r="L91" s="156">
        <v>0</v>
      </c>
      <c r="M91" s="157">
        <v>0</v>
      </c>
      <c r="N91" s="88"/>
      <c r="O91" s="287">
        <v>74713.849999999991</v>
      </c>
      <c r="P91" s="290">
        <v>0</v>
      </c>
      <c r="Q91" s="293">
        <v>0</v>
      </c>
      <c r="R91" s="426">
        <v>0</v>
      </c>
      <c r="S91" s="160">
        <v>0</v>
      </c>
      <c r="T91" s="160">
        <v>0</v>
      </c>
      <c r="U91" s="108" t="s">
        <v>504</v>
      </c>
      <c r="V91" s="108" t="s">
        <v>504</v>
      </c>
      <c r="X91" s="365">
        <f t="shared" si="8"/>
        <v>17965.349999999999</v>
      </c>
      <c r="Y91" s="320">
        <f t="shared" si="6"/>
        <v>0</v>
      </c>
      <c r="Z91" s="321">
        <f t="shared" si="7"/>
        <v>74713.849999999991</v>
      </c>
      <c r="AA91" s="323">
        <f t="shared" si="9"/>
        <v>56748.499999999993</v>
      </c>
    </row>
    <row r="92" spans="1:27" x14ac:dyDescent="0.2">
      <c r="A92" s="145" t="s">
        <v>530</v>
      </c>
      <c r="B92" s="19" t="s">
        <v>202</v>
      </c>
      <c r="C92" s="12" t="s">
        <v>194</v>
      </c>
      <c r="D92" s="55" t="s">
        <v>203</v>
      </c>
      <c r="E92" s="93">
        <v>0</v>
      </c>
      <c r="F92" s="176"/>
      <c r="G92" s="88"/>
      <c r="H92" s="167">
        <v>0</v>
      </c>
      <c r="I92" s="421">
        <v>85596.955000000002</v>
      </c>
      <c r="J92" s="278">
        <v>0</v>
      </c>
      <c r="K92" s="422">
        <v>0</v>
      </c>
      <c r="L92" s="156">
        <v>0</v>
      </c>
      <c r="M92" s="157">
        <v>0</v>
      </c>
      <c r="N92" s="88"/>
      <c r="O92" s="287">
        <v>334820.15999999997</v>
      </c>
      <c r="P92" s="290">
        <v>0</v>
      </c>
      <c r="Q92" s="293">
        <v>0</v>
      </c>
      <c r="R92" s="426">
        <v>0</v>
      </c>
      <c r="S92" s="160">
        <v>0</v>
      </c>
      <c r="T92" s="160">
        <v>0</v>
      </c>
      <c r="U92" s="108">
        <v>125</v>
      </c>
      <c r="V92" s="108">
        <v>2678.5612799999999</v>
      </c>
      <c r="X92" s="365">
        <f t="shared" si="8"/>
        <v>85596.955000000002</v>
      </c>
      <c r="Y92" s="320">
        <f t="shared" si="6"/>
        <v>0</v>
      </c>
      <c r="Z92" s="321">
        <f t="shared" si="7"/>
        <v>334820.15999999997</v>
      </c>
      <c r="AA92" s="323">
        <f t="shared" si="9"/>
        <v>249223.20499999996</v>
      </c>
    </row>
    <row r="93" spans="1:27" x14ac:dyDescent="0.2">
      <c r="A93" s="145" t="s">
        <v>517</v>
      </c>
      <c r="B93" s="19" t="s">
        <v>204</v>
      </c>
      <c r="C93" s="12" t="s">
        <v>205</v>
      </c>
      <c r="D93" s="55" t="s">
        <v>206</v>
      </c>
      <c r="E93" s="93">
        <v>0</v>
      </c>
      <c r="F93" s="176"/>
      <c r="G93" s="88"/>
      <c r="H93" s="167">
        <v>0</v>
      </c>
      <c r="I93" s="421">
        <v>66074.45</v>
      </c>
      <c r="J93" s="278">
        <v>0</v>
      </c>
      <c r="K93" s="422">
        <v>0</v>
      </c>
      <c r="L93" s="156">
        <v>0</v>
      </c>
      <c r="M93" s="157">
        <v>0</v>
      </c>
      <c r="N93" s="88"/>
      <c r="O93" s="287">
        <v>871415.87000000011</v>
      </c>
      <c r="P93" s="290">
        <v>0</v>
      </c>
      <c r="Q93" s="293">
        <v>157893</v>
      </c>
      <c r="R93" s="426">
        <v>5423</v>
      </c>
      <c r="S93" s="160">
        <v>0</v>
      </c>
      <c r="T93" s="160">
        <v>0</v>
      </c>
      <c r="U93" s="108">
        <v>168</v>
      </c>
      <c r="V93" s="108">
        <v>6159.1182738095249</v>
      </c>
      <c r="X93" s="365">
        <f t="shared" si="8"/>
        <v>66074.45</v>
      </c>
      <c r="Y93" s="320">
        <f t="shared" si="6"/>
        <v>0</v>
      </c>
      <c r="Z93" s="321">
        <f t="shared" si="7"/>
        <v>1034731.8700000001</v>
      </c>
      <c r="AA93" s="323">
        <f t="shared" si="9"/>
        <v>968657.42000000016</v>
      </c>
    </row>
    <row r="94" spans="1:27" x14ac:dyDescent="0.2">
      <c r="A94" s="145" t="s">
        <v>580</v>
      </c>
      <c r="B94" s="19" t="s">
        <v>207</v>
      </c>
      <c r="C94" s="12" t="s">
        <v>208</v>
      </c>
      <c r="D94" s="55" t="s">
        <v>209</v>
      </c>
      <c r="E94" s="93">
        <v>1924452.59</v>
      </c>
      <c r="F94" s="176"/>
      <c r="G94" s="88"/>
      <c r="H94" s="167">
        <v>1413573.32</v>
      </c>
      <c r="I94" s="421">
        <v>270052.93</v>
      </c>
      <c r="J94" s="278">
        <v>854904.34</v>
      </c>
      <c r="K94" s="422">
        <v>3392.24</v>
      </c>
      <c r="L94" s="156">
        <v>0</v>
      </c>
      <c r="M94" s="157">
        <v>0</v>
      </c>
      <c r="N94" s="88"/>
      <c r="O94" s="287">
        <v>5588003.4499999993</v>
      </c>
      <c r="P94" s="290">
        <v>0</v>
      </c>
      <c r="Q94" s="293">
        <v>1044624.3899999999</v>
      </c>
      <c r="R94" s="426">
        <v>20379.309999999998</v>
      </c>
      <c r="S94" s="160">
        <v>0</v>
      </c>
      <c r="T94" s="160">
        <v>0</v>
      </c>
      <c r="U94" s="108">
        <v>686</v>
      </c>
      <c r="V94" s="108">
        <v>9698.2611516034958</v>
      </c>
      <c r="X94" s="365">
        <f t="shared" si="8"/>
        <v>1683626.25</v>
      </c>
      <c r="Y94" s="320">
        <f t="shared" si="6"/>
        <v>858296.58</v>
      </c>
      <c r="Z94" s="321">
        <f t="shared" si="7"/>
        <v>6653007.1499999985</v>
      </c>
      <c r="AA94" s="323">
        <f t="shared" si="9"/>
        <v>4111084.3199999984</v>
      </c>
    </row>
    <row r="95" spans="1:27" x14ac:dyDescent="0.2">
      <c r="A95" s="145" t="s">
        <v>529</v>
      </c>
      <c r="B95" s="19" t="s">
        <v>210</v>
      </c>
      <c r="C95" s="12" t="s">
        <v>208</v>
      </c>
      <c r="D95" s="55" t="s">
        <v>211</v>
      </c>
      <c r="E95" s="93">
        <v>0</v>
      </c>
      <c r="F95" s="176"/>
      <c r="G95" s="88"/>
      <c r="H95" s="167">
        <v>0</v>
      </c>
      <c r="I95" s="421">
        <v>49555.600000000006</v>
      </c>
      <c r="J95" s="278">
        <v>0</v>
      </c>
      <c r="K95" s="422">
        <v>0</v>
      </c>
      <c r="L95" s="156">
        <v>0</v>
      </c>
      <c r="M95" s="157">
        <v>0</v>
      </c>
      <c r="N95" s="88"/>
      <c r="O95" s="287">
        <v>1318792.1400000001</v>
      </c>
      <c r="P95" s="290">
        <v>0</v>
      </c>
      <c r="Q95" s="293">
        <v>0</v>
      </c>
      <c r="R95" s="426">
        <v>0</v>
      </c>
      <c r="S95" s="160">
        <v>0</v>
      </c>
      <c r="T95" s="160">
        <v>0</v>
      </c>
      <c r="U95" s="108">
        <v>156</v>
      </c>
      <c r="V95" s="108">
        <v>8453.79576923077</v>
      </c>
      <c r="X95" s="365">
        <f t="shared" si="8"/>
        <v>49555.600000000006</v>
      </c>
      <c r="Y95" s="320">
        <f t="shared" si="6"/>
        <v>0</v>
      </c>
      <c r="Z95" s="321">
        <f t="shared" si="7"/>
        <v>1318792.1400000001</v>
      </c>
      <c r="AA95" s="323">
        <f t="shared" si="9"/>
        <v>1269236.54</v>
      </c>
    </row>
    <row r="96" spans="1:27" x14ac:dyDescent="0.2">
      <c r="A96" s="145" t="s">
        <v>529</v>
      </c>
      <c r="B96" s="19" t="s">
        <v>212</v>
      </c>
      <c r="C96" s="12" t="s">
        <v>208</v>
      </c>
      <c r="D96" s="55" t="s">
        <v>213</v>
      </c>
      <c r="E96" s="93">
        <v>0</v>
      </c>
      <c r="F96" s="176"/>
      <c r="G96" s="88"/>
      <c r="H96" s="167">
        <v>0</v>
      </c>
      <c r="I96" s="421">
        <v>46931.355000000003</v>
      </c>
      <c r="J96" s="278">
        <v>0</v>
      </c>
      <c r="K96" s="422">
        <v>0</v>
      </c>
      <c r="L96" s="156">
        <v>0</v>
      </c>
      <c r="M96" s="157">
        <v>0</v>
      </c>
      <c r="N96" s="88"/>
      <c r="O96" s="287">
        <v>630076.97000000009</v>
      </c>
      <c r="P96" s="290">
        <v>0</v>
      </c>
      <c r="Q96" s="293">
        <v>0</v>
      </c>
      <c r="R96" s="426">
        <v>0</v>
      </c>
      <c r="S96" s="160">
        <v>0</v>
      </c>
      <c r="T96" s="160">
        <v>0</v>
      </c>
      <c r="U96" s="108">
        <v>108</v>
      </c>
      <c r="V96" s="108">
        <v>5834.0460185185193</v>
      </c>
      <c r="X96" s="365">
        <f t="shared" si="8"/>
        <v>46931.355000000003</v>
      </c>
      <c r="Y96" s="320">
        <f t="shared" si="6"/>
        <v>0</v>
      </c>
      <c r="Z96" s="321">
        <f t="shared" si="7"/>
        <v>630076.97000000009</v>
      </c>
      <c r="AA96" s="323">
        <f t="shared" si="9"/>
        <v>583145.61500000011</v>
      </c>
    </row>
    <row r="97" spans="1:27" x14ac:dyDescent="0.2">
      <c r="A97" s="145" t="s">
        <v>548</v>
      </c>
      <c r="B97" s="19" t="s">
        <v>214</v>
      </c>
      <c r="C97" s="12" t="s">
        <v>215</v>
      </c>
      <c r="D97" s="55" t="s">
        <v>216</v>
      </c>
      <c r="E97" s="93">
        <v>7762198.3099999996</v>
      </c>
      <c r="F97" s="176"/>
      <c r="G97" s="88"/>
      <c r="H97" s="167">
        <v>5841853.5800000001</v>
      </c>
      <c r="I97" s="421">
        <v>693018.09</v>
      </c>
      <c r="J97" s="278">
        <v>5591265.709999999</v>
      </c>
      <c r="K97" s="422">
        <v>169524.75000000003</v>
      </c>
      <c r="L97" s="156">
        <v>0</v>
      </c>
      <c r="M97" s="157">
        <v>0</v>
      </c>
      <c r="N97" s="88"/>
      <c r="O97" s="287">
        <v>32048177.869999986</v>
      </c>
      <c r="P97" s="290">
        <v>0</v>
      </c>
      <c r="Q97" s="293">
        <v>4984246.0000000028</v>
      </c>
      <c r="R97" s="426">
        <v>100742.23</v>
      </c>
      <c r="S97" s="160">
        <v>0</v>
      </c>
      <c r="T97" s="160">
        <v>0</v>
      </c>
      <c r="U97" s="108">
        <v>2732</v>
      </c>
      <c r="V97" s="108">
        <v>13591.934882869687</v>
      </c>
      <c r="X97" s="365">
        <f t="shared" si="8"/>
        <v>6534871.6699999999</v>
      </c>
      <c r="Y97" s="320">
        <f t="shared" si="6"/>
        <v>5760790.459999999</v>
      </c>
      <c r="Z97" s="321">
        <f t="shared" si="7"/>
        <v>37133166.099999987</v>
      </c>
      <c r="AA97" s="323">
        <f t="shared" si="9"/>
        <v>24837503.969999988</v>
      </c>
    </row>
    <row r="98" spans="1:27" x14ac:dyDescent="0.2">
      <c r="A98" s="145" t="s">
        <v>543</v>
      </c>
      <c r="B98" s="19" t="s">
        <v>217</v>
      </c>
      <c r="C98" s="12" t="s">
        <v>215</v>
      </c>
      <c r="D98" s="55" t="s">
        <v>218</v>
      </c>
      <c r="E98" s="93">
        <v>5435129.8299999991</v>
      </c>
      <c r="F98" s="176"/>
      <c r="G98" s="88"/>
      <c r="H98" s="167">
        <v>3911316.81</v>
      </c>
      <c r="I98" s="421">
        <v>802239.22499999998</v>
      </c>
      <c r="J98" s="278">
        <v>945454.77</v>
      </c>
      <c r="K98" s="422">
        <v>41683.089999999997</v>
      </c>
      <c r="L98" s="156">
        <v>0</v>
      </c>
      <c r="M98" s="157">
        <v>0</v>
      </c>
      <c r="N98" s="88"/>
      <c r="O98" s="287">
        <v>21513839.91000003</v>
      </c>
      <c r="P98" s="290">
        <v>778573</v>
      </c>
      <c r="Q98" s="293">
        <v>3127899.6999999983</v>
      </c>
      <c r="R98" s="426">
        <v>129566.27</v>
      </c>
      <c r="S98" s="160">
        <v>0</v>
      </c>
      <c r="T98" s="160">
        <v>0</v>
      </c>
      <c r="U98" s="108">
        <v>2041</v>
      </c>
      <c r="V98" s="108">
        <v>12518.314002939749</v>
      </c>
      <c r="X98" s="365">
        <f t="shared" si="8"/>
        <v>4713556.0350000001</v>
      </c>
      <c r="Y98" s="320">
        <f t="shared" si="6"/>
        <v>987137.86</v>
      </c>
      <c r="Z98" s="321">
        <f t="shared" si="7"/>
        <v>25549878.880000029</v>
      </c>
      <c r="AA98" s="323">
        <f t="shared" si="9"/>
        <v>19849184.985000029</v>
      </c>
    </row>
    <row r="99" spans="1:27" x14ac:dyDescent="0.2">
      <c r="A99" s="145" t="s">
        <v>546</v>
      </c>
      <c r="B99" s="19" t="s">
        <v>219</v>
      </c>
      <c r="C99" s="12" t="s">
        <v>215</v>
      </c>
      <c r="D99" s="55" t="s">
        <v>220</v>
      </c>
      <c r="E99" s="93">
        <v>296135.03999999998</v>
      </c>
      <c r="F99" s="176"/>
      <c r="G99" s="88"/>
      <c r="H99" s="167">
        <v>258862.37</v>
      </c>
      <c r="I99" s="421">
        <v>25170.125</v>
      </c>
      <c r="J99" s="278">
        <v>345087.30000000005</v>
      </c>
      <c r="K99" s="422">
        <v>13305.59</v>
      </c>
      <c r="L99" s="156">
        <v>0</v>
      </c>
      <c r="M99" s="157">
        <v>0</v>
      </c>
      <c r="N99" s="88"/>
      <c r="O99" s="287">
        <v>1089144.3700000001</v>
      </c>
      <c r="P99" s="290">
        <v>0</v>
      </c>
      <c r="Q99" s="293">
        <v>156998.69</v>
      </c>
      <c r="R99" s="426">
        <v>13305.59</v>
      </c>
      <c r="S99" s="160">
        <v>0</v>
      </c>
      <c r="T99" s="160">
        <v>0</v>
      </c>
      <c r="U99" s="108">
        <v>95</v>
      </c>
      <c r="V99" s="108">
        <v>13257.354210526317</v>
      </c>
      <c r="X99" s="365">
        <f t="shared" si="8"/>
        <v>284032.495</v>
      </c>
      <c r="Y99" s="320">
        <f t="shared" si="6"/>
        <v>358392.89000000007</v>
      </c>
      <c r="Z99" s="321">
        <f t="shared" si="7"/>
        <v>1259448.6500000001</v>
      </c>
      <c r="AA99" s="323">
        <f t="shared" si="9"/>
        <v>617023.26500000013</v>
      </c>
    </row>
    <row r="100" spans="1:27" x14ac:dyDescent="0.2">
      <c r="A100" s="145" t="s">
        <v>522</v>
      </c>
      <c r="B100" s="19" t="s">
        <v>221</v>
      </c>
      <c r="C100" s="12" t="s">
        <v>222</v>
      </c>
      <c r="D100" s="55" t="s">
        <v>223</v>
      </c>
      <c r="E100" s="93">
        <v>0</v>
      </c>
      <c r="F100" s="176"/>
      <c r="G100" s="88"/>
      <c r="H100" s="167">
        <v>0</v>
      </c>
      <c r="I100" s="421">
        <v>51828.5</v>
      </c>
      <c r="J100" s="278">
        <v>0</v>
      </c>
      <c r="K100" s="422">
        <v>0</v>
      </c>
      <c r="L100" s="156">
        <v>0</v>
      </c>
      <c r="M100" s="157">
        <v>0</v>
      </c>
      <c r="N100" s="88"/>
      <c r="O100" s="287">
        <v>345282.81999999995</v>
      </c>
      <c r="P100" s="290">
        <v>0</v>
      </c>
      <c r="Q100" s="293">
        <v>0</v>
      </c>
      <c r="R100" s="426">
        <v>0</v>
      </c>
      <c r="S100" s="160">
        <v>0</v>
      </c>
      <c r="T100" s="160">
        <v>0</v>
      </c>
      <c r="U100" s="108">
        <v>153</v>
      </c>
      <c r="V100" s="108">
        <v>2256.7504575163393</v>
      </c>
      <c r="X100" s="365">
        <f t="shared" si="8"/>
        <v>51828.5</v>
      </c>
      <c r="Y100" s="320">
        <f t="shared" si="6"/>
        <v>0</v>
      </c>
      <c r="Z100" s="321">
        <f t="shared" si="7"/>
        <v>345282.81999999995</v>
      </c>
      <c r="AA100" s="323">
        <f t="shared" si="9"/>
        <v>293454.31999999995</v>
      </c>
    </row>
    <row r="101" spans="1:27" x14ac:dyDescent="0.2">
      <c r="A101" s="145" t="s">
        <v>522</v>
      </c>
      <c r="B101" s="19" t="s">
        <v>224</v>
      </c>
      <c r="C101" s="12" t="s">
        <v>222</v>
      </c>
      <c r="D101" s="55" t="s">
        <v>225</v>
      </c>
      <c r="E101" s="93">
        <v>0</v>
      </c>
      <c r="F101" s="176"/>
      <c r="G101" s="88"/>
      <c r="H101" s="167">
        <v>0</v>
      </c>
      <c r="I101" s="421">
        <v>21940.605</v>
      </c>
      <c r="J101" s="278">
        <v>0</v>
      </c>
      <c r="K101" s="422">
        <v>0</v>
      </c>
      <c r="L101" s="156">
        <v>0</v>
      </c>
      <c r="M101" s="157">
        <v>0</v>
      </c>
      <c r="N101" s="88"/>
      <c r="O101" s="287">
        <v>170588.84</v>
      </c>
      <c r="P101" s="290">
        <v>0</v>
      </c>
      <c r="Q101" s="293">
        <v>0</v>
      </c>
      <c r="R101" s="426">
        <v>0</v>
      </c>
      <c r="S101" s="160">
        <v>0</v>
      </c>
      <c r="T101" s="160">
        <v>0</v>
      </c>
      <c r="U101" s="108">
        <v>31</v>
      </c>
      <c r="V101" s="108">
        <v>5502.865806451613</v>
      </c>
      <c r="X101" s="365">
        <f t="shared" si="8"/>
        <v>21940.605</v>
      </c>
      <c r="Y101" s="320">
        <f t="shared" si="6"/>
        <v>0</v>
      </c>
      <c r="Z101" s="321">
        <f t="shared" si="7"/>
        <v>170588.84</v>
      </c>
      <c r="AA101" s="323">
        <f t="shared" si="9"/>
        <v>148648.23499999999</v>
      </c>
    </row>
    <row r="102" spans="1:27" x14ac:dyDescent="0.2">
      <c r="A102" s="145" t="s">
        <v>522</v>
      </c>
      <c r="B102" s="19" t="s">
        <v>226</v>
      </c>
      <c r="C102" s="12" t="s">
        <v>222</v>
      </c>
      <c r="D102" s="55" t="s">
        <v>227</v>
      </c>
      <c r="E102" s="93">
        <v>0</v>
      </c>
      <c r="F102" s="176"/>
      <c r="G102" s="88"/>
      <c r="H102" s="167">
        <v>0</v>
      </c>
      <c r="I102" s="421">
        <v>0</v>
      </c>
      <c r="J102" s="278">
        <v>0</v>
      </c>
      <c r="K102" s="422">
        <v>0</v>
      </c>
      <c r="L102" s="156">
        <v>0</v>
      </c>
      <c r="M102" s="157">
        <v>0</v>
      </c>
      <c r="N102" s="88"/>
      <c r="O102" s="287">
        <v>122136.63000000002</v>
      </c>
      <c r="P102" s="290">
        <v>0</v>
      </c>
      <c r="Q102" s="293">
        <v>0</v>
      </c>
      <c r="R102" s="426">
        <v>0</v>
      </c>
      <c r="S102" s="160">
        <v>0</v>
      </c>
      <c r="T102" s="160">
        <v>0</v>
      </c>
      <c r="U102" s="108">
        <v>37</v>
      </c>
      <c r="V102" s="108">
        <v>3300.9900000000007</v>
      </c>
      <c r="X102" s="365">
        <f t="shared" si="8"/>
        <v>0</v>
      </c>
      <c r="Y102" s="320">
        <f t="shared" si="6"/>
        <v>0</v>
      </c>
      <c r="Z102" s="321">
        <f t="shared" si="7"/>
        <v>122136.63000000002</v>
      </c>
      <c r="AA102" s="323">
        <f t="shared" si="9"/>
        <v>122136.63000000002</v>
      </c>
    </row>
    <row r="103" spans="1:27" x14ac:dyDescent="0.2">
      <c r="A103" s="145" t="s">
        <v>522</v>
      </c>
      <c r="B103" s="19" t="s">
        <v>228</v>
      </c>
      <c r="C103" s="12" t="s">
        <v>222</v>
      </c>
      <c r="D103" s="55" t="s">
        <v>229</v>
      </c>
      <c r="E103" s="93">
        <v>0</v>
      </c>
      <c r="F103" s="176"/>
      <c r="G103" s="88"/>
      <c r="H103" s="167">
        <v>0</v>
      </c>
      <c r="I103" s="421">
        <v>9092.11</v>
      </c>
      <c r="J103" s="278">
        <v>0</v>
      </c>
      <c r="K103" s="422">
        <v>0</v>
      </c>
      <c r="L103" s="156">
        <v>0</v>
      </c>
      <c r="M103" s="157">
        <v>0</v>
      </c>
      <c r="N103" s="88"/>
      <c r="O103" s="287">
        <v>113867.98000000001</v>
      </c>
      <c r="P103" s="290">
        <v>0</v>
      </c>
      <c r="Q103" s="293">
        <v>0</v>
      </c>
      <c r="R103" s="426">
        <v>0</v>
      </c>
      <c r="S103" s="160">
        <v>0</v>
      </c>
      <c r="T103" s="160">
        <v>0</v>
      </c>
      <c r="U103" s="108">
        <v>27</v>
      </c>
      <c r="V103" s="108">
        <v>4217.3325925925928</v>
      </c>
      <c r="X103" s="365">
        <f t="shared" si="8"/>
        <v>9092.11</v>
      </c>
      <c r="Y103" s="320">
        <f t="shared" si="6"/>
        <v>0</v>
      </c>
      <c r="Z103" s="321">
        <f t="shared" si="7"/>
        <v>113867.98000000001</v>
      </c>
      <c r="AA103" s="323">
        <f t="shared" si="9"/>
        <v>104775.87000000001</v>
      </c>
    </row>
    <row r="104" spans="1:27" x14ac:dyDescent="0.2">
      <c r="A104" s="145" t="s">
        <v>522</v>
      </c>
      <c r="B104" s="19" t="s">
        <v>230</v>
      </c>
      <c r="C104" s="12" t="s">
        <v>222</v>
      </c>
      <c r="D104" s="55" t="s">
        <v>231</v>
      </c>
      <c r="E104" s="93">
        <v>0</v>
      </c>
      <c r="F104" s="176"/>
      <c r="G104" s="88"/>
      <c r="H104" s="167">
        <v>0</v>
      </c>
      <c r="I104" s="421">
        <v>0</v>
      </c>
      <c r="J104" s="278">
        <v>0</v>
      </c>
      <c r="K104" s="422">
        <v>0</v>
      </c>
      <c r="L104" s="156">
        <v>0</v>
      </c>
      <c r="M104" s="157">
        <v>0</v>
      </c>
      <c r="N104" s="88"/>
      <c r="O104" s="287">
        <v>139049.09</v>
      </c>
      <c r="P104" s="290">
        <v>0</v>
      </c>
      <c r="Q104" s="293">
        <v>0</v>
      </c>
      <c r="R104" s="426">
        <v>0</v>
      </c>
      <c r="S104" s="160">
        <v>0</v>
      </c>
      <c r="T104" s="160">
        <v>0</v>
      </c>
      <c r="U104" s="108">
        <v>34</v>
      </c>
      <c r="V104" s="108">
        <v>4089.6791176470588</v>
      </c>
      <c r="X104" s="365">
        <f t="shared" si="8"/>
        <v>0</v>
      </c>
      <c r="Y104" s="320">
        <f t="shared" ref="Y104:Y135" si="10">J104+K104+L104+M104</f>
        <v>0</v>
      </c>
      <c r="Z104" s="321">
        <f t="shared" ref="Z104:Z135" si="11">O104+P104+Q104+R104+S104+T104</f>
        <v>139049.09</v>
      </c>
      <c r="AA104" s="323">
        <f t="shared" si="9"/>
        <v>139049.09</v>
      </c>
    </row>
    <row r="105" spans="1:27" x14ac:dyDescent="0.2">
      <c r="A105" s="145" t="s">
        <v>526</v>
      </c>
      <c r="B105" s="19" t="s">
        <v>232</v>
      </c>
      <c r="C105" s="12" t="s">
        <v>222</v>
      </c>
      <c r="D105" s="55" t="s">
        <v>233</v>
      </c>
      <c r="E105" s="93">
        <v>0</v>
      </c>
      <c r="F105" s="176"/>
      <c r="G105" s="88"/>
      <c r="H105" s="167">
        <v>0</v>
      </c>
      <c r="I105" s="421">
        <v>0</v>
      </c>
      <c r="J105" s="278">
        <v>0</v>
      </c>
      <c r="K105" s="422">
        <v>0</v>
      </c>
      <c r="L105" s="156">
        <v>0</v>
      </c>
      <c r="M105" s="157">
        <v>0</v>
      </c>
      <c r="N105" s="88"/>
      <c r="O105" s="287">
        <v>0</v>
      </c>
      <c r="P105" s="290">
        <v>0</v>
      </c>
      <c r="Q105" s="293">
        <v>0</v>
      </c>
      <c r="R105" s="426">
        <v>0</v>
      </c>
      <c r="S105" s="160">
        <v>0</v>
      </c>
      <c r="T105" s="160">
        <v>0</v>
      </c>
      <c r="U105" s="108" t="s">
        <v>504</v>
      </c>
      <c r="V105" s="108" t="s">
        <v>504</v>
      </c>
      <c r="X105" s="365">
        <f t="shared" si="8"/>
        <v>0</v>
      </c>
      <c r="Y105" s="320">
        <f t="shared" si="10"/>
        <v>0</v>
      </c>
      <c r="Z105" s="321">
        <f t="shared" si="11"/>
        <v>0</v>
      </c>
      <c r="AA105" s="323">
        <f t="shared" si="9"/>
        <v>0</v>
      </c>
    </row>
    <row r="106" spans="1:27" x14ac:dyDescent="0.2">
      <c r="A106" s="145" t="s">
        <v>530</v>
      </c>
      <c r="B106" s="19" t="s">
        <v>234</v>
      </c>
      <c r="C106" s="12" t="s">
        <v>235</v>
      </c>
      <c r="D106" s="55" t="s">
        <v>236</v>
      </c>
      <c r="E106" s="93">
        <v>0</v>
      </c>
      <c r="F106" s="176"/>
      <c r="G106" s="88"/>
      <c r="H106" s="167">
        <v>0</v>
      </c>
      <c r="I106" s="421">
        <v>22831.785</v>
      </c>
      <c r="J106" s="278">
        <v>0</v>
      </c>
      <c r="K106" s="422">
        <v>0</v>
      </c>
      <c r="L106" s="156">
        <v>0</v>
      </c>
      <c r="M106" s="157">
        <v>0</v>
      </c>
      <c r="N106" s="88"/>
      <c r="O106" s="287">
        <v>212938.11</v>
      </c>
      <c r="P106" s="290">
        <v>0</v>
      </c>
      <c r="Q106" s="293">
        <v>0</v>
      </c>
      <c r="R106" s="426">
        <v>0</v>
      </c>
      <c r="S106" s="160">
        <v>0</v>
      </c>
      <c r="T106" s="160">
        <v>0</v>
      </c>
      <c r="U106" s="108">
        <v>40</v>
      </c>
      <c r="V106" s="108">
        <v>5323.4527499999995</v>
      </c>
      <c r="X106" s="365">
        <f t="shared" si="8"/>
        <v>22831.785</v>
      </c>
      <c r="Y106" s="320">
        <f t="shared" si="10"/>
        <v>0</v>
      </c>
      <c r="Z106" s="321">
        <f t="shared" si="11"/>
        <v>212938.11</v>
      </c>
      <c r="AA106" s="323">
        <f t="shared" si="9"/>
        <v>190106.32499999998</v>
      </c>
    </row>
    <row r="107" spans="1:27" x14ac:dyDescent="0.2">
      <c r="A107" s="145" t="s">
        <v>530</v>
      </c>
      <c r="B107" s="19" t="s">
        <v>237</v>
      </c>
      <c r="C107" s="12" t="s">
        <v>235</v>
      </c>
      <c r="D107" s="55" t="s">
        <v>238</v>
      </c>
      <c r="E107" s="93">
        <v>0</v>
      </c>
      <c r="F107" s="176"/>
      <c r="G107" s="88"/>
      <c r="H107" s="167">
        <v>0</v>
      </c>
      <c r="I107" s="421">
        <v>63293.759999999995</v>
      </c>
      <c r="J107" s="278">
        <v>0</v>
      </c>
      <c r="K107" s="422">
        <v>0</v>
      </c>
      <c r="L107" s="156">
        <v>0</v>
      </c>
      <c r="M107" s="157">
        <v>0</v>
      </c>
      <c r="N107" s="88"/>
      <c r="O107" s="287">
        <v>526469.66999999993</v>
      </c>
      <c r="P107" s="290">
        <v>0</v>
      </c>
      <c r="Q107" s="293">
        <v>0</v>
      </c>
      <c r="R107" s="426">
        <v>0</v>
      </c>
      <c r="S107" s="160">
        <v>0</v>
      </c>
      <c r="T107" s="160">
        <v>0</v>
      </c>
      <c r="U107" s="108">
        <v>92</v>
      </c>
      <c r="V107" s="108">
        <v>5722.4964130434773</v>
      </c>
      <c r="X107" s="365">
        <f t="shared" si="8"/>
        <v>63293.759999999995</v>
      </c>
      <c r="Y107" s="320">
        <f t="shared" si="10"/>
        <v>0</v>
      </c>
      <c r="Z107" s="321">
        <f t="shared" si="11"/>
        <v>526469.66999999993</v>
      </c>
      <c r="AA107" s="323">
        <f t="shared" si="9"/>
        <v>463175.90999999992</v>
      </c>
    </row>
    <row r="108" spans="1:27" x14ac:dyDescent="0.2">
      <c r="A108" s="145" t="s">
        <v>530</v>
      </c>
      <c r="B108" s="19" t="s">
        <v>239</v>
      </c>
      <c r="C108" s="12" t="s">
        <v>235</v>
      </c>
      <c r="D108" s="55" t="s">
        <v>240</v>
      </c>
      <c r="E108" s="93">
        <v>0</v>
      </c>
      <c r="F108" s="176"/>
      <c r="G108" s="88"/>
      <c r="H108" s="167">
        <v>0</v>
      </c>
      <c r="I108" s="421">
        <v>9751.1299999999992</v>
      </c>
      <c r="J108" s="278">
        <v>0</v>
      </c>
      <c r="K108" s="422">
        <v>0</v>
      </c>
      <c r="L108" s="156">
        <v>0</v>
      </c>
      <c r="M108" s="157">
        <v>0</v>
      </c>
      <c r="N108" s="88"/>
      <c r="O108" s="287">
        <v>59176.89</v>
      </c>
      <c r="P108" s="290">
        <v>0</v>
      </c>
      <c r="Q108" s="293">
        <v>0</v>
      </c>
      <c r="R108" s="426">
        <v>0</v>
      </c>
      <c r="S108" s="160">
        <v>0</v>
      </c>
      <c r="T108" s="160">
        <v>0</v>
      </c>
      <c r="U108" s="108" t="s">
        <v>504</v>
      </c>
      <c r="V108" s="108" t="s">
        <v>504</v>
      </c>
      <c r="X108" s="365">
        <f t="shared" si="8"/>
        <v>9751.1299999999992</v>
      </c>
      <c r="Y108" s="320">
        <f t="shared" si="10"/>
        <v>0</v>
      </c>
      <c r="Z108" s="321">
        <f t="shared" si="11"/>
        <v>59176.89</v>
      </c>
      <c r="AA108" s="323">
        <f t="shared" si="9"/>
        <v>49425.760000000002</v>
      </c>
    </row>
    <row r="109" spans="1:27" x14ac:dyDescent="0.2">
      <c r="A109" s="145" t="s">
        <v>544</v>
      </c>
      <c r="B109" s="19" t="s">
        <v>241</v>
      </c>
      <c r="C109" s="12" t="s">
        <v>242</v>
      </c>
      <c r="D109" s="55" t="s">
        <v>243</v>
      </c>
      <c r="E109" s="93">
        <v>901794.02</v>
      </c>
      <c r="F109" s="176"/>
      <c r="G109" s="88"/>
      <c r="H109" s="167">
        <v>775126.45</v>
      </c>
      <c r="I109" s="421">
        <v>131569.06</v>
      </c>
      <c r="J109" s="278">
        <v>321377.18000000005</v>
      </c>
      <c r="K109" s="422">
        <v>0</v>
      </c>
      <c r="L109" s="156">
        <v>0</v>
      </c>
      <c r="M109" s="157">
        <v>0</v>
      </c>
      <c r="N109" s="88"/>
      <c r="O109" s="287">
        <v>2500101.8699999992</v>
      </c>
      <c r="P109" s="290">
        <v>315962.17000000004</v>
      </c>
      <c r="Q109" s="293">
        <v>451592.40000000014</v>
      </c>
      <c r="R109" s="426">
        <v>0</v>
      </c>
      <c r="S109" s="160">
        <v>0</v>
      </c>
      <c r="T109" s="160">
        <v>0</v>
      </c>
      <c r="U109" s="108">
        <v>316</v>
      </c>
      <c r="V109" s="108">
        <v>10340.68493670886</v>
      </c>
      <c r="X109" s="365">
        <f t="shared" si="8"/>
        <v>906695.51</v>
      </c>
      <c r="Y109" s="320">
        <f t="shared" si="10"/>
        <v>321377.18000000005</v>
      </c>
      <c r="Z109" s="321">
        <f t="shared" si="11"/>
        <v>3267656.4399999995</v>
      </c>
      <c r="AA109" s="323">
        <f t="shared" si="9"/>
        <v>2039583.7499999995</v>
      </c>
    </row>
    <row r="110" spans="1:27" x14ac:dyDescent="0.2">
      <c r="A110" s="145" t="s">
        <v>534</v>
      </c>
      <c r="B110" s="19" t="s">
        <v>244</v>
      </c>
      <c r="C110" s="12" t="s">
        <v>242</v>
      </c>
      <c r="D110" s="55" t="s">
        <v>245</v>
      </c>
      <c r="E110" s="93">
        <v>0</v>
      </c>
      <c r="F110" s="176"/>
      <c r="G110" s="88"/>
      <c r="H110" s="167">
        <v>0</v>
      </c>
      <c r="I110" s="421">
        <v>29665.279999999999</v>
      </c>
      <c r="J110" s="278">
        <v>0</v>
      </c>
      <c r="K110" s="422">
        <v>0</v>
      </c>
      <c r="L110" s="156">
        <v>0</v>
      </c>
      <c r="M110" s="157">
        <v>0</v>
      </c>
      <c r="N110" s="88"/>
      <c r="O110" s="287">
        <v>144290.26</v>
      </c>
      <c r="P110" s="290">
        <v>0</v>
      </c>
      <c r="Q110" s="293">
        <v>0</v>
      </c>
      <c r="R110" s="426">
        <v>0</v>
      </c>
      <c r="S110" s="160">
        <v>0</v>
      </c>
      <c r="T110" s="160">
        <v>0</v>
      </c>
      <c r="U110" s="108">
        <v>30</v>
      </c>
      <c r="V110" s="108">
        <v>4809.6753333333336</v>
      </c>
      <c r="X110" s="365">
        <f t="shared" si="8"/>
        <v>29665.279999999999</v>
      </c>
      <c r="Y110" s="320">
        <f t="shared" si="10"/>
        <v>0</v>
      </c>
      <c r="Z110" s="321">
        <f t="shared" si="11"/>
        <v>144290.26</v>
      </c>
      <c r="AA110" s="323">
        <f t="shared" si="9"/>
        <v>114624.98000000001</v>
      </c>
    </row>
    <row r="111" spans="1:27" x14ac:dyDescent="0.2">
      <c r="A111" s="145" t="s">
        <v>534</v>
      </c>
      <c r="B111" s="19" t="s">
        <v>246</v>
      </c>
      <c r="C111" s="12" t="s">
        <v>242</v>
      </c>
      <c r="D111" s="55" t="s">
        <v>247</v>
      </c>
      <c r="E111" s="93">
        <v>0</v>
      </c>
      <c r="F111" s="176"/>
      <c r="G111" s="88"/>
      <c r="H111" s="167">
        <v>0</v>
      </c>
      <c r="I111" s="421">
        <v>43826.369999999995</v>
      </c>
      <c r="J111" s="278">
        <v>0</v>
      </c>
      <c r="K111" s="422">
        <v>0</v>
      </c>
      <c r="L111" s="156">
        <v>0</v>
      </c>
      <c r="M111" s="157">
        <v>0</v>
      </c>
      <c r="N111" s="88"/>
      <c r="O111" s="287">
        <v>172709.66</v>
      </c>
      <c r="P111" s="290">
        <v>0</v>
      </c>
      <c r="Q111" s="293">
        <v>0</v>
      </c>
      <c r="R111" s="426">
        <v>0</v>
      </c>
      <c r="S111" s="160">
        <v>0</v>
      </c>
      <c r="T111" s="160">
        <v>0</v>
      </c>
      <c r="U111" s="108">
        <v>55</v>
      </c>
      <c r="V111" s="108">
        <v>3140.1756363636364</v>
      </c>
      <c r="X111" s="365">
        <f t="shared" si="8"/>
        <v>43826.369999999995</v>
      </c>
      <c r="Y111" s="320">
        <f t="shared" si="10"/>
        <v>0</v>
      </c>
      <c r="Z111" s="321">
        <f t="shared" si="11"/>
        <v>172709.66</v>
      </c>
      <c r="AA111" s="323">
        <f t="shared" si="9"/>
        <v>128883.29000000001</v>
      </c>
    </row>
    <row r="112" spans="1:27" x14ac:dyDescent="0.2">
      <c r="A112" s="145" t="s">
        <v>534</v>
      </c>
      <c r="B112" s="19" t="s">
        <v>248</v>
      </c>
      <c r="C112" s="12" t="s">
        <v>242</v>
      </c>
      <c r="D112" s="55" t="s">
        <v>249</v>
      </c>
      <c r="E112" s="93">
        <v>0</v>
      </c>
      <c r="F112" s="176"/>
      <c r="G112" s="88"/>
      <c r="H112" s="167">
        <v>0</v>
      </c>
      <c r="I112" s="421">
        <v>49768.649999999994</v>
      </c>
      <c r="J112" s="278">
        <v>0</v>
      </c>
      <c r="K112" s="422">
        <v>0</v>
      </c>
      <c r="L112" s="156">
        <v>0</v>
      </c>
      <c r="M112" s="157">
        <v>0</v>
      </c>
      <c r="N112" s="88"/>
      <c r="O112" s="287">
        <v>65542.91</v>
      </c>
      <c r="P112" s="290">
        <v>0</v>
      </c>
      <c r="Q112" s="293">
        <v>0</v>
      </c>
      <c r="R112" s="426">
        <v>0</v>
      </c>
      <c r="S112" s="160">
        <v>0</v>
      </c>
      <c r="T112" s="160">
        <v>0</v>
      </c>
      <c r="U112" s="108">
        <v>27</v>
      </c>
      <c r="V112" s="108">
        <v>2427.5151851851851</v>
      </c>
      <c r="X112" s="365">
        <f t="shared" si="8"/>
        <v>49768.649999999994</v>
      </c>
      <c r="Y112" s="320">
        <f t="shared" si="10"/>
        <v>0</v>
      </c>
      <c r="Z112" s="321">
        <f t="shared" si="11"/>
        <v>65542.91</v>
      </c>
      <c r="AA112" s="323">
        <f t="shared" si="9"/>
        <v>15774.260000000009</v>
      </c>
    </row>
    <row r="113" spans="1:27" x14ac:dyDescent="0.2">
      <c r="A113" s="145" t="s">
        <v>523</v>
      </c>
      <c r="B113" s="19" t="s">
        <v>250</v>
      </c>
      <c r="C113" s="12" t="s">
        <v>251</v>
      </c>
      <c r="D113" s="55" t="s">
        <v>252</v>
      </c>
      <c r="E113" s="93">
        <v>0</v>
      </c>
      <c r="F113" s="176"/>
      <c r="G113" s="88"/>
      <c r="H113" s="167">
        <v>0</v>
      </c>
      <c r="I113" s="421">
        <v>32789.339999999997</v>
      </c>
      <c r="J113" s="278">
        <v>0</v>
      </c>
      <c r="K113" s="422">
        <v>0</v>
      </c>
      <c r="L113" s="156">
        <v>0</v>
      </c>
      <c r="M113" s="157">
        <v>0</v>
      </c>
      <c r="N113" s="88"/>
      <c r="O113" s="287">
        <v>831.06</v>
      </c>
      <c r="P113" s="290">
        <v>0</v>
      </c>
      <c r="Q113" s="293">
        <v>0</v>
      </c>
      <c r="R113" s="426">
        <v>0</v>
      </c>
      <c r="S113" s="160">
        <v>0</v>
      </c>
      <c r="T113" s="160">
        <v>0</v>
      </c>
      <c r="U113" s="108">
        <v>22</v>
      </c>
      <c r="V113" s="108">
        <v>37.775454545454544</v>
      </c>
      <c r="X113" s="365">
        <f t="shared" si="8"/>
        <v>32789.339999999997</v>
      </c>
      <c r="Y113" s="320">
        <f t="shared" si="10"/>
        <v>0</v>
      </c>
      <c r="Z113" s="321">
        <f t="shared" si="11"/>
        <v>831.06</v>
      </c>
      <c r="AA113" s="323">
        <f t="shared" si="9"/>
        <v>-31958.279999999995</v>
      </c>
    </row>
    <row r="114" spans="1:27" x14ac:dyDescent="0.2">
      <c r="A114" s="145" t="s">
        <v>523</v>
      </c>
      <c r="B114" s="19" t="s">
        <v>253</v>
      </c>
      <c r="C114" s="12" t="s">
        <v>251</v>
      </c>
      <c r="D114" s="55" t="s">
        <v>254</v>
      </c>
      <c r="E114" s="93">
        <v>0</v>
      </c>
      <c r="F114" s="176"/>
      <c r="G114" s="88"/>
      <c r="H114" s="167">
        <v>0</v>
      </c>
      <c r="I114" s="421">
        <v>16942.305</v>
      </c>
      <c r="J114" s="278">
        <v>0</v>
      </c>
      <c r="K114" s="422">
        <v>0</v>
      </c>
      <c r="L114" s="156">
        <v>0</v>
      </c>
      <c r="M114" s="157">
        <v>0</v>
      </c>
      <c r="N114" s="88"/>
      <c r="O114" s="287">
        <v>122155.45000000003</v>
      </c>
      <c r="P114" s="290">
        <v>0</v>
      </c>
      <c r="Q114" s="293">
        <v>0</v>
      </c>
      <c r="R114" s="426">
        <v>0</v>
      </c>
      <c r="S114" s="160">
        <v>0</v>
      </c>
      <c r="T114" s="160">
        <v>0</v>
      </c>
      <c r="U114" s="108">
        <v>43</v>
      </c>
      <c r="V114" s="108">
        <v>2840.8244186046518</v>
      </c>
      <c r="X114" s="365">
        <f t="shared" si="8"/>
        <v>16942.305</v>
      </c>
      <c r="Y114" s="320">
        <f t="shared" si="10"/>
        <v>0</v>
      </c>
      <c r="Z114" s="321">
        <f t="shared" si="11"/>
        <v>122155.45000000003</v>
      </c>
      <c r="AA114" s="323">
        <f t="shared" si="9"/>
        <v>105213.14500000002</v>
      </c>
    </row>
    <row r="115" spans="1:27" x14ac:dyDescent="0.2">
      <c r="A115" s="145" t="s">
        <v>523</v>
      </c>
      <c r="B115" s="19" t="s">
        <v>255</v>
      </c>
      <c r="C115" s="12" t="s">
        <v>251</v>
      </c>
      <c r="D115" s="55" t="s">
        <v>256</v>
      </c>
      <c r="E115" s="93">
        <v>8937736.120000001</v>
      </c>
      <c r="F115" s="176"/>
      <c r="G115" s="88"/>
      <c r="H115" s="167">
        <v>6552215.7800000003</v>
      </c>
      <c r="I115" s="421">
        <v>1255505.27</v>
      </c>
      <c r="J115" s="278">
        <v>4226028.1899999995</v>
      </c>
      <c r="K115" s="422">
        <v>130771.12000000001</v>
      </c>
      <c r="L115" s="156">
        <v>0</v>
      </c>
      <c r="M115" s="157">
        <v>0</v>
      </c>
      <c r="N115" s="88"/>
      <c r="O115" s="287">
        <v>24058682.660000008</v>
      </c>
      <c r="P115" s="290">
        <v>1209287.4499999997</v>
      </c>
      <c r="Q115" s="293">
        <v>3981369.8599999989</v>
      </c>
      <c r="R115" s="426">
        <v>135217.66</v>
      </c>
      <c r="S115" s="160">
        <v>0</v>
      </c>
      <c r="T115" s="160">
        <v>0</v>
      </c>
      <c r="U115" s="108">
        <v>3234</v>
      </c>
      <c r="V115" s="108">
        <v>9086.1340847248011</v>
      </c>
      <c r="X115" s="365">
        <f t="shared" si="8"/>
        <v>7807721.0500000007</v>
      </c>
      <c r="Y115" s="320">
        <f t="shared" si="10"/>
        <v>4356799.3099999996</v>
      </c>
      <c r="Z115" s="321">
        <f t="shared" si="11"/>
        <v>29384557.630000006</v>
      </c>
      <c r="AA115" s="323">
        <f t="shared" si="9"/>
        <v>17220037.270000007</v>
      </c>
    </row>
    <row r="116" spans="1:27" x14ac:dyDescent="0.2">
      <c r="A116" s="145" t="s">
        <v>528</v>
      </c>
      <c r="B116" s="19" t="s">
        <v>257</v>
      </c>
      <c r="C116" s="12" t="s">
        <v>258</v>
      </c>
      <c r="D116" s="55" t="s">
        <v>259</v>
      </c>
      <c r="E116" s="93">
        <v>0</v>
      </c>
      <c r="F116" s="176"/>
      <c r="G116" s="88"/>
      <c r="H116" s="167">
        <v>0</v>
      </c>
      <c r="I116" s="421">
        <v>19089.669999999998</v>
      </c>
      <c r="J116" s="278">
        <v>0</v>
      </c>
      <c r="K116" s="422">
        <v>0</v>
      </c>
      <c r="L116" s="156">
        <v>0</v>
      </c>
      <c r="M116" s="157">
        <v>0</v>
      </c>
      <c r="N116" s="88"/>
      <c r="O116" s="287">
        <v>78557.37</v>
      </c>
      <c r="P116" s="290">
        <v>0</v>
      </c>
      <c r="Q116" s="293">
        <v>0</v>
      </c>
      <c r="R116" s="426">
        <v>0</v>
      </c>
      <c r="S116" s="160">
        <v>0</v>
      </c>
      <c r="T116" s="160">
        <v>0</v>
      </c>
      <c r="U116" s="108" t="s">
        <v>504</v>
      </c>
      <c r="V116" s="108" t="s">
        <v>504</v>
      </c>
      <c r="X116" s="365">
        <f t="shared" si="8"/>
        <v>19089.669999999998</v>
      </c>
      <c r="Y116" s="320">
        <f t="shared" si="10"/>
        <v>0</v>
      </c>
      <c r="Z116" s="321">
        <f t="shared" si="11"/>
        <v>78557.37</v>
      </c>
      <c r="AA116" s="323">
        <f t="shared" si="9"/>
        <v>59467.7</v>
      </c>
    </row>
    <row r="117" spans="1:27" x14ac:dyDescent="0.2">
      <c r="A117" s="145" t="s">
        <v>557</v>
      </c>
      <c r="B117" s="19" t="s">
        <v>260</v>
      </c>
      <c r="C117" s="12" t="s">
        <v>261</v>
      </c>
      <c r="D117" s="55" t="s">
        <v>262</v>
      </c>
      <c r="E117" s="93">
        <v>841652.97</v>
      </c>
      <c r="F117" s="176"/>
      <c r="G117" s="88"/>
      <c r="H117" s="167">
        <v>529062.9</v>
      </c>
      <c r="I117" s="421">
        <v>217568.16</v>
      </c>
      <c r="J117" s="278">
        <v>0</v>
      </c>
      <c r="K117" s="422">
        <v>28588</v>
      </c>
      <c r="L117" s="156">
        <v>0</v>
      </c>
      <c r="M117" s="157">
        <v>0</v>
      </c>
      <c r="N117" s="88"/>
      <c r="O117" s="287">
        <v>1387541.01</v>
      </c>
      <c r="P117" s="290">
        <v>218163.41000000003</v>
      </c>
      <c r="Q117" s="293">
        <v>468334.99999999994</v>
      </c>
      <c r="R117" s="426">
        <v>24206</v>
      </c>
      <c r="S117" s="160">
        <v>0</v>
      </c>
      <c r="T117" s="160">
        <v>0</v>
      </c>
      <c r="U117" s="108">
        <v>338</v>
      </c>
      <c r="V117" s="108">
        <v>6207.8266863905319</v>
      </c>
      <c r="X117" s="365">
        <f t="shared" si="8"/>
        <v>746631.06</v>
      </c>
      <c r="Y117" s="320">
        <f t="shared" si="10"/>
        <v>28588</v>
      </c>
      <c r="Z117" s="321">
        <f t="shared" si="11"/>
        <v>2098245.42</v>
      </c>
      <c r="AA117" s="323">
        <f t="shared" si="9"/>
        <v>1323026.3599999999</v>
      </c>
    </row>
    <row r="118" spans="1:27" x14ac:dyDescent="0.2">
      <c r="A118" s="145" t="s">
        <v>529</v>
      </c>
      <c r="B118" s="19" t="s">
        <v>263</v>
      </c>
      <c r="C118" s="12" t="s">
        <v>264</v>
      </c>
      <c r="D118" s="55" t="s">
        <v>265</v>
      </c>
      <c r="E118" s="93">
        <v>0</v>
      </c>
      <c r="F118" s="176"/>
      <c r="G118" s="88"/>
      <c r="H118" s="167">
        <v>0</v>
      </c>
      <c r="I118" s="421">
        <v>32579.785</v>
      </c>
      <c r="J118" s="278">
        <v>0</v>
      </c>
      <c r="K118" s="422">
        <v>0</v>
      </c>
      <c r="L118" s="156">
        <v>0</v>
      </c>
      <c r="M118" s="157">
        <v>0</v>
      </c>
      <c r="N118" s="88"/>
      <c r="O118" s="287">
        <v>2081437.49</v>
      </c>
      <c r="P118" s="290">
        <v>0</v>
      </c>
      <c r="Q118" s="293">
        <v>0</v>
      </c>
      <c r="R118" s="426">
        <v>0</v>
      </c>
      <c r="S118" s="160">
        <v>0</v>
      </c>
      <c r="T118" s="160">
        <v>0</v>
      </c>
      <c r="U118" s="108">
        <v>401</v>
      </c>
      <c r="V118" s="108">
        <v>5190.6171820448881</v>
      </c>
      <c r="X118" s="365">
        <f t="shared" si="8"/>
        <v>32579.785</v>
      </c>
      <c r="Y118" s="320">
        <f t="shared" si="10"/>
        <v>0</v>
      </c>
      <c r="Z118" s="321">
        <f t="shared" si="11"/>
        <v>2081437.49</v>
      </c>
      <c r="AA118" s="323">
        <f t="shared" si="9"/>
        <v>2048857.7050000001</v>
      </c>
    </row>
    <row r="119" spans="1:27" x14ac:dyDescent="0.2">
      <c r="A119" s="145" t="s">
        <v>529</v>
      </c>
      <c r="B119" s="19" t="s">
        <v>266</v>
      </c>
      <c r="C119" s="12" t="s">
        <v>264</v>
      </c>
      <c r="D119" s="55" t="s">
        <v>267</v>
      </c>
      <c r="E119" s="93">
        <v>0</v>
      </c>
      <c r="F119" s="176"/>
      <c r="G119" s="88"/>
      <c r="H119" s="167">
        <v>0</v>
      </c>
      <c r="I119" s="421">
        <v>35368.654999999999</v>
      </c>
      <c r="J119" s="278">
        <v>0</v>
      </c>
      <c r="K119" s="422">
        <v>0</v>
      </c>
      <c r="L119" s="156">
        <v>0</v>
      </c>
      <c r="M119" s="157">
        <v>0</v>
      </c>
      <c r="N119" s="88"/>
      <c r="O119" s="287">
        <v>401746.55</v>
      </c>
      <c r="P119" s="290">
        <v>0</v>
      </c>
      <c r="Q119" s="293">
        <v>0</v>
      </c>
      <c r="R119" s="426">
        <v>0</v>
      </c>
      <c r="S119" s="160">
        <v>0</v>
      </c>
      <c r="T119" s="160">
        <v>0</v>
      </c>
      <c r="U119" s="108">
        <v>78</v>
      </c>
      <c r="V119" s="108">
        <v>5150.5967948717944</v>
      </c>
      <c r="X119" s="365">
        <f t="shared" si="8"/>
        <v>35368.654999999999</v>
      </c>
      <c r="Y119" s="320">
        <f t="shared" si="10"/>
        <v>0</v>
      </c>
      <c r="Z119" s="321">
        <f t="shared" si="11"/>
        <v>401746.55</v>
      </c>
      <c r="AA119" s="323">
        <f t="shared" si="9"/>
        <v>366377.89500000002</v>
      </c>
    </row>
    <row r="120" spans="1:27" x14ac:dyDescent="0.2">
      <c r="A120" s="145" t="s">
        <v>529</v>
      </c>
      <c r="B120" s="19" t="s">
        <v>268</v>
      </c>
      <c r="C120" s="12" t="s">
        <v>264</v>
      </c>
      <c r="D120" s="55" t="s">
        <v>269</v>
      </c>
      <c r="E120" s="93">
        <v>0</v>
      </c>
      <c r="F120" s="176"/>
      <c r="G120" s="88"/>
      <c r="H120" s="167">
        <v>0</v>
      </c>
      <c r="I120" s="421">
        <v>16192.724999999999</v>
      </c>
      <c r="J120" s="278">
        <v>0</v>
      </c>
      <c r="K120" s="422">
        <v>0</v>
      </c>
      <c r="L120" s="156">
        <v>0</v>
      </c>
      <c r="M120" s="157">
        <v>0</v>
      </c>
      <c r="N120" s="88"/>
      <c r="O120" s="287">
        <v>201485.13000000003</v>
      </c>
      <c r="P120" s="290">
        <v>0</v>
      </c>
      <c r="Q120" s="293">
        <v>0</v>
      </c>
      <c r="R120" s="426">
        <v>0</v>
      </c>
      <c r="S120" s="160">
        <v>0</v>
      </c>
      <c r="T120" s="160">
        <v>0</v>
      </c>
      <c r="U120" s="108">
        <v>59</v>
      </c>
      <c r="V120" s="108">
        <v>3415.0022033898313</v>
      </c>
      <c r="X120" s="365">
        <f t="shared" si="8"/>
        <v>16192.724999999999</v>
      </c>
      <c r="Y120" s="320">
        <f t="shared" si="10"/>
        <v>0</v>
      </c>
      <c r="Z120" s="321">
        <f t="shared" si="11"/>
        <v>201485.13000000003</v>
      </c>
      <c r="AA120" s="323">
        <f t="shared" si="9"/>
        <v>185292.40500000003</v>
      </c>
    </row>
    <row r="121" spans="1:27" x14ac:dyDescent="0.2">
      <c r="A121" s="145" t="s">
        <v>542</v>
      </c>
      <c r="B121" s="19" t="s">
        <v>270</v>
      </c>
      <c r="C121" s="12" t="s">
        <v>271</v>
      </c>
      <c r="D121" s="55" t="s">
        <v>272</v>
      </c>
      <c r="E121" s="93">
        <v>2405722.19</v>
      </c>
      <c r="F121" s="176"/>
      <c r="G121" s="88"/>
      <c r="H121" s="167">
        <v>1591563.83</v>
      </c>
      <c r="I121" s="421">
        <v>325165.80000000005</v>
      </c>
      <c r="J121" s="278">
        <v>1151184.99</v>
      </c>
      <c r="K121" s="422">
        <v>38339</v>
      </c>
      <c r="L121" s="156">
        <v>0</v>
      </c>
      <c r="M121" s="157">
        <v>0</v>
      </c>
      <c r="N121" s="88"/>
      <c r="O121" s="287">
        <v>6682992.290000001</v>
      </c>
      <c r="P121" s="290">
        <v>0</v>
      </c>
      <c r="Q121" s="293">
        <v>844677.37</v>
      </c>
      <c r="R121" s="426">
        <v>37982</v>
      </c>
      <c r="S121" s="160">
        <v>0</v>
      </c>
      <c r="T121" s="160">
        <v>0</v>
      </c>
      <c r="U121" s="108">
        <v>984</v>
      </c>
      <c r="V121" s="108">
        <v>7688.6703861788628</v>
      </c>
      <c r="X121" s="365">
        <f t="shared" si="8"/>
        <v>1916729.6300000001</v>
      </c>
      <c r="Y121" s="320">
        <f t="shared" si="10"/>
        <v>1189523.99</v>
      </c>
      <c r="Z121" s="321">
        <f t="shared" si="11"/>
        <v>7565651.6600000011</v>
      </c>
      <c r="AA121" s="323">
        <f t="shared" si="9"/>
        <v>4459398.040000001</v>
      </c>
    </row>
    <row r="122" spans="1:27" x14ac:dyDescent="0.2">
      <c r="A122" s="145" t="s">
        <v>524</v>
      </c>
      <c r="B122" s="19" t="s">
        <v>273</v>
      </c>
      <c r="C122" s="12" t="s">
        <v>271</v>
      </c>
      <c r="D122" s="55" t="s">
        <v>274</v>
      </c>
      <c r="E122" s="93">
        <v>0</v>
      </c>
      <c r="F122" s="176"/>
      <c r="G122" s="88"/>
      <c r="H122" s="167">
        <v>0</v>
      </c>
      <c r="I122" s="421">
        <v>15274.88</v>
      </c>
      <c r="J122" s="278">
        <v>0</v>
      </c>
      <c r="K122" s="422">
        <v>0</v>
      </c>
      <c r="L122" s="156">
        <v>0</v>
      </c>
      <c r="M122" s="157">
        <v>0</v>
      </c>
      <c r="N122" s="88"/>
      <c r="O122" s="287">
        <v>226422.7</v>
      </c>
      <c r="P122" s="290">
        <v>0</v>
      </c>
      <c r="Q122" s="293">
        <v>0</v>
      </c>
      <c r="R122" s="426">
        <v>0</v>
      </c>
      <c r="S122" s="160">
        <v>0</v>
      </c>
      <c r="T122" s="160">
        <v>0</v>
      </c>
      <c r="U122" s="108">
        <v>42</v>
      </c>
      <c r="V122" s="108">
        <v>5391.0166666666673</v>
      </c>
      <c r="X122" s="365">
        <f t="shared" si="8"/>
        <v>15274.88</v>
      </c>
      <c r="Y122" s="320">
        <f t="shared" si="10"/>
        <v>0</v>
      </c>
      <c r="Z122" s="321">
        <f t="shared" si="11"/>
        <v>226422.7</v>
      </c>
      <c r="AA122" s="323">
        <f t="shared" si="9"/>
        <v>211147.82</v>
      </c>
    </row>
    <row r="123" spans="1:27" x14ac:dyDescent="0.2">
      <c r="A123" s="145" t="s">
        <v>536</v>
      </c>
      <c r="B123" s="19" t="s">
        <v>275</v>
      </c>
      <c r="C123" s="12" t="s">
        <v>276</v>
      </c>
      <c r="D123" s="55" t="s">
        <v>277</v>
      </c>
      <c r="E123" s="93">
        <v>0</v>
      </c>
      <c r="F123" s="176"/>
      <c r="G123" s="88"/>
      <c r="H123" s="167">
        <v>0</v>
      </c>
      <c r="I123" s="421">
        <v>137674.6</v>
      </c>
      <c r="J123" s="278">
        <v>0</v>
      </c>
      <c r="K123" s="422">
        <v>0</v>
      </c>
      <c r="L123" s="156">
        <v>0</v>
      </c>
      <c r="M123" s="157">
        <v>0</v>
      </c>
      <c r="N123" s="88"/>
      <c r="O123" s="287">
        <v>1302669.8300000003</v>
      </c>
      <c r="P123" s="290">
        <v>0</v>
      </c>
      <c r="Q123" s="293">
        <v>0</v>
      </c>
      <c r="R123" s="426">
        <v>0</v>
      </c>
      <c r="S123" s="160">
        <v>0</v>
      </c>
      <c r="T123" s="160">
        <v>0</v>
      </c>
      <c r="U123" s="108">
        <v>181</v>
      </c>
      <c r="V123" s="108">
        <v>7197.0708839779027</v>
      </c>
      <c r="X123" s="365">
        <f t="shared" si="8"/>
        <v>137674.6</v>
      </c>
      <c r="Y123" s="320">
        <f t="shared" si="10"/>
        <v>0</v>
      </c>
      <c r="Z123" s="321">
        <f t="shared" si="11"/>
        <v>1302669.8300000003</v>
      </c>
      <c r="AA123" s="323">
        <f t="shared" si="9"/>
        <v>1164995.2300000002</v>
      </c>
    </row>
    <row r="124" spans="1:27" x14ac:dyDescent="0.2">
      <c r="A124" s="145" t="s">
        <v>519</v>
      </c>
      <c r="B124" s="19" t="s">
        <v>278</v>
      </c>
      <c r="C124" s="12" t="s">
        <v>276</v>
      </c>
      <c r="D124" s="55" t="s">
        <v>279</v>
      </c>
      <c r="E124" s="93">
        <v>1117044.02</v>
      </c>
      <c r="F124" s="176"/>
      <c r="G124" s="88"/>
      <c r="H124" s="167">
        <v>878619.97</v>
      </c>
      <c r="I124" s="421">
        <v>215955.96999999997</v>
      </c>
      <c r="J124" s="278">
        <v>629437.34000000008</v>
      </c>
      <c r="K124" s="422">
        <v>26836.71</v>
      </c>
      <c r="L124" s="156">
        <v>0</v>
      </c>
      <c r="M124" s="157">
        <v>0</v>
      </c>
      <c r="N124" s="88"/>
      <c r="O124" s="287">
        <v>3356117.5</v>
      </c>
      <c r="P124" s="290">
        <v>0</v>
      </c>
      <c r="Q124" s="293">
        <v>746041.06999999983</v>
      </c>
      <c r="R124" s="426">
        <v>32731.969999999998</v>
      </c>
      <c r="S124" s="160">
        <v>0</v>
      </c>
      <c r="T124" s="160">
        <v>0</v>
      </c>
      <c r="U124" s="108">
        <v>439</v>
      </c>
      <c r="V124" s="108">
        <v>9418.885056947609</v>
      </c>
      <c r="X124" s="365">
        <f t="shared" si="8"/>
        <v>1094575.94</v>
      </c>
      <c r="Y124" s="320">
        <f t="shared" si="10"/>
        <v>656274.05000000005</v>
      </c>
      <c r="Z124" s="321">
        <f t="shared" si="11"/>
        <v>4134890.54</v>
      </c>
      <c r="AA124" s="323">
        <f t="shared" si="9"/>
        <v>2384040.5499999998</v>
      </c>
    </row>
    <row r="125" spans="1:27" x14ac:dyDescent="0.2">
      <c r="A125" s="145" t="s">
        <v>536</v>
      </c>
      <c r="B125" s="19" t="s">
        <v>280</v>
      </c>
      <c r="C125" s="12" t="s">
        <v>276</v>
      </c>
      <c r="D125" s="55" t="s">
        <v>281</v>
      </c>
      <c r="E125" s="93">
        <v>0</v>
      </c>
      <c r="F125" s="176"/>
      <c r="G125" s="88"/>
      <c r="H125" s="167">
        <v>0</v>
      </c>
      <c r="I125" s="421">
        <v>46095.149999999994</v>
      </c>
      <c r="J125" s="278">
        <v>0</v>
      </c>
      <c r="K125" s="422">
        <v>0</v>
      </c>
      <c r="L125" s="156">
        <v>0</v>
      </c>
      <c r="M125" s="157">
        <v>0</v>
      </c>
      <c r="N125" s="88"/>
      <c r="O125" s="287">
        <v>142984.09</v>
      </c>
      <c r="P125" s="290">
        <v>0</v>
      </c>
      <c r="Q125" s="293">
        <v>0</v>
      </c>
      <c r="R125" s="426">
        <v>0</v>
      </c>
      <c r="S125" s="160">
        <v>0</v>
      </c>
      <c r="T125" s="160">
        <v>0</v>
      </c>
      <c r="U125" s="108">
        <v>34</v>
      </c>
      <c r="V125" s="108">
        <v>4205.4144117647056</v>
      </c>
      <c r="X125" s="365">
        <f t="shared" si="8"/>
        <v>46095.149999999994</v>
      </c>
      <c r="Y125" s="320">
        <f t="shared" si="10"/>
        <v>0</v>
      </c>
      <c r="Z125" s="321">
        <f t="shared" si="11"/>
        <v>142984.09</v>
      </c>
      <c r="AA125" s="323">
        <f t="shared" si="9"/>
        <v>96888.94</v>
      </c>
    </row>
    <row r="126" spans="1:27" x14ac:dyDescent="0.2">
      <c r="A126" s="145" t="s">
        <v>536</v>
      </c>
      <c r="B126" s="19" t="s">
        <v>282</v>
      </c>
      <c r="C126" s="12" t="s">
        <v>276</v>
      </c>
      <c r="D126" s="55" t="s">
        <v>283</v>
      </c>
      <c r="E126" s="93">
        <v>0</v>
      </c>
      <c r="F126" s="176"/>
      <c r="G126" s="88"/>
      <c r="H126" s="167">
        <v>0</v>
      </c>
      <c r="I126" s="421">
        <v>100712.70000000001</v>
      </c>
      <c r="J126" s="278">
        <v>0</v>
      </c>
      <c r="K126" s="422">
        <v>0</v>
      </c>
      <c r="L126" s="156">
        <v>0</v>
      </c>
      <c r="M126" s="157">
        <v>0</v>
      </c>
      <c r="N126" s="88"/>
      <c r="O126" s="287">
        <v>372498.41</v>
      </c>
      <c r="P126" s="290">
        <v>0</v>
      </c>
      <c r="Q126" s="293">
        <v>0</v>
      </c>
      <c r="R126" s="426">
        <v>0</v>
      </c>
      <c r="S126" s="160">
        <v>0</v>
      </c>
      <c r="T126" s="160">
        <v>0</v>
      </c>
      <c r="U126" s="108">
        <v>116</v>
      </c>
      <c r="V126" s="108">
        <v>3211.1931896551723</v>
      </c>
      <c r="X126" s="365">
        <f t="shared" si="8"/>
        <v>100712.70000000001</v>
      </c>
      <c r="Y126" s="320">
        <f t="shared" si="10"/>
        <v>0</v>
      </c>
      <c r="Z126" s="321">
        <f t="shared" si="11"/>
        <v>372498.41</v>
      </c>
      <c r="AA126" s="323">
        <f t="shared" si="9"/>
        <v>271785.70999999996</v>
      </c>
    </row>
    <row r="127" spans="1:27" x14ac:dyDescent="0.2">
      <c r="A127" s="145" t="s">
        <v>520</v>
      </c>
      <c r="B127" s="19" t="s">
        <v>284</v>
      </c>
      <c r="C127" s="12" t="s">
        <v>285</v>
      </c>
      <c r="D127" s="55" t="s">
        <v>286</v>
      </c>
      <c r="E127" s="93">
        <v>0</v>
      </c>
      <c r="F127" s="176"/>
      <c r="G127" s="88"/>
      <c r="H127" s="167">
        <v>0</v>
      </c>
      <c r="I127" s="421">
        <v>55275.22</v>
      </c>
      <c r="J127" s="278">
        <v>0</v>
      </c>
      <c r="K127" s="422">
        <v>0</v>
      </c>
      <c r="L127" s="156">
        <v>0</v>
      </c>
      <c r="M127" s="157">
        <v>0</v>
      </c>
      <c r="N127" s="88"/>
      <c r="O127" s="287">
        <v>1008560.54</v>
      </c>
      <c r="P127" s="290">
        <v>0</v>
      </c>
      <c r="Q127" s="293">
        <v>317193</v>
      </c>
      <c r="R127" s="426">
        <v>0</v>
      </c>
      <c r="S127" s="160">
        <v>0</v>
      </c>
      <c r="T127" s="160">
        <v>0</v>
      </c>
      <c r="U127" s="108">
        <v>268</v>
      </c>
      <c r="V127" s="108">
        <v>4946.8415671641797</v>
      </c>
      <c r="X127" s="365">
        <f t="shared" si="8"/>
        <v>55275.22</v>
      </c>
      <c r="Y127" s="320">
        <f t="shared" si="10"/>
        <v>0</v>
      </c>
      <c r="Z127" s="321">
        <f t="shared" si="11"/>
        <v>1325753.54</v>
      </c>
      <c r="AA127" s="323">
        <f t="shared" si="9"/>
        <v>1270478.32</v>
      </c>
    </row>
    <row r="128" spans="1:27" x14ac:dyDescent="0.2">
      <c r="A128" s="145" t="s">
        <v>520</v>
      </c>
      <c r="B128" s="19" t="s">
        <v>287</v>
      </c>
      <c r="C128" s="12" t="s">
        <v>285</v>
      </c>
      <c r="D128" s="55" t="s">
        <v>288</v>
      </c>
      <c r="E128" s="93">
        <v>0</v>
      </c>
      <c r="F128" s="176"/>
      <c r="G128" s="88"/>
      <c r="H128" s="167">
        <v>0</v>
      </c>
      <c r="I128" s="421">
        <v>69563.195000000007</v>
      </c>
      <c r="J128" s="278">
        <v>0</v>
      </c>
      <c r="K128" s="422">
        <v>0</v>
      </c>
      <c r="L128" s="156">
        <v>0</v>
      </c>
      <c r="M128" s="157">
        <v>0</v>
      </c>
      <c r="N128" s="88"/>
      <c r="O128" s="287">
        <v>774618.62999999989</v>
      </c>
      <c r="P128" s="290">
        <v>119227.95999999999</v>
      </c>
      <c r="Q128" s="293">
        <v>80135</v>
      </c>
      <c r="R128" s="426">
        <v>0</v>
      </c>
      <c r="S128" s="160">
        <v>0</v>
      </c>
      <c r="T128" s="160">
        <v>0</v>
      </c>
      <c r="U128" s="108">
        <v>96</v>
      </c>
      <c r="V128" s="108">
        <v>10145.641562499999</v>
      </c>
      <c r="X128" s="365">
        <f t="shared" si="8"/>
        <v>69563.195000000007</v>
      </c>
      <c r="Y128" s="320">
        <f t="shared" si="10"/>
        <v>0</v>
      </c>
      <c r="Z128" s="321">
        <f t="shared" si="11"/>
        <v>973981.58999999985</v>
      </c>
      <c r="AA128" s="323">
        <f t="shared" si="9"/>
        <v>904418.39499999979</v>
      </c>
    </row>
    <row r="129" spans="1:27" x14ac:dyDescent="0.2">
      <c r="A129" s="145" t="s">
        <v>522</v>
      </c>
      <c r="B129" s="19" t="s">
        <v>289</v>
      </c>
      <c r="C129" s="12" t="s">
        <v>285</v>
      </c>
      <c r="D129" s="55" t="s">
        <v>290</v>
      </c>
      <c r="E129" s="93">
        <v>0</v>
      </c>
      <c r="F129" s="176"/>
      <c r="G129" s="88"/>
      <c r="H129" s="167">
        <v>0</v>
      </c>
      <c r="I129" s="421">
        <v>8644.9349999999995</v>
      </c>
      <c r="J129" s="278">
        <v>0</v>
      </c>
      <c r="K129" s="422">
        <v>0</v>
      </c>
      <c r="L129" s="156">
        <v>0</v>
      </c>
      <c r="M129" s="157">
        <v>0</v>
      </c>
      <c r="N129" s="88"/>
      <c r="O129" s="287">
        <v>97899.9</v>
      </c>
      <c r="P129" s="290">
        <v>0</v>
      </c>
      <c r="Q129" s="293">
        <v>0</v>
      </c>
      <c r="R129" s="426">
        <v>0</v>
      </c>
      <c r="S129" s="160">
        <v>0</v>
      </c>
      <c r="T129" s="160">
        <v>0</v>
      </c>
      <c r="U129" s="108">
        <v>19</v>
      </c>
      <c r="V129" s="108">
        <v>5152.6263157894737</v>
      </c>
      <c r="X129" s="365">
        <f t="shared" si="8"/>
        <v>8644.9349999999995</v>
      </c>
      <c r="Y129" s="320">
        <f t="shared" si="10"/>
        <v>0</v>
      </c>
      <c r="Z129" s="321">
        <f t="shared" si="11"/>
        <v>97899.9</v>
      </c>
      <c r="AA129" s="323">
        <f t="shared" si="9"/>
        <v>89254.964999999997</v>
      </c>
    </row>
    <row r="130" spans="1:27" x14ac:dyDescent="0.2">
      <c r="A130" s="145" t="s">
        <v>522</v>
      </c>
      <c r="B130" s="19" t="s">
        <v>291</v>
      </c>
      <c r="C130" s="12" t="s">
        <v>285</v>
      </c>
      <c r="D130" s="55" t="s">
        <v>292</v>
      </c>
      <c r="E130" s="93">
        <v>0</v>
      </c>
      <c r="F130" s="176"/>
      <c r="G130" s="88"/>
      <c r="H130" s="167">
        <v>0</v>
      </c>
      <c r="I130" s="421">
        <v>17411.685000000001</v>
      </c>
      <c r="J130" s="278">
        <v>0</v>
      </c>
      <c r="K130" s="422">
        <v>0</v>
      </c>
      <c r="L130" s="156">
        <v>0</v>
      </c>
      <c r="M130" s="157">
        <v>0</v>
      </c>
      <c r="N130" s="88"/>
      <c r="O130" s="287">
        <v>243622.00999999992</v>
      </c>
      <c r="P130" s="290">
        <v>15559.91</v>
      </c>
      <c r="Q130" s="293">
        <v>0</v>
      </c>
      <c r="R130" s="426">
        <v>0</v>
      </c>
      <c r="S130" s="160">
        <v>0</v>
      </c>
      <c r="T130" s="160">
        <v>0</v>
      </c>
      <c r="U130" s="108">
        <v>39</v>
      </c>
      <c r="V130" s="108">
        <v>6645.6902564102547</v>
      </c>
      <c r="X130" s="365">
        <f t="shared" si="8"/>
        <v>17411.685000000001</v>
      </c>
      <c r="Y130" s="320">
        <f t="shared" si="10"/>
        <v>0</v>
      </c>
      <c r="Z130" s="321">
        <f t="shared" si="11"/>
        <v>259181.91999999993</v>
      </c>
      <c r="AA130" s="323">
        <f t="shared" si="9"/>
        <v>241770.23499999993</v>
      </c>
    </row>
    <row r="131" spans="1:27" x14ac:dyDescent="0.2">
      <c r="A131" s="145" t="s">
        <v>520</v>
      </c>
      <c r="B131" s="19" t="s">
        <v>293</v>
      </c>
      <c r="C131" s="12" t="s">
        <v>285</v>
      </c>
      <c r="D131" s="55" t="s">
        <v>294</v>
      </c>
      <c r="E131" s="93">
        <v>0</v>
      </c>
      <c r="F131" s="176"/>
      <c r="G131" s="88"/>
      <c r="H131" s="167">
        <v>0</v>
      </c>
      <c r="I131" s="421">
        <v>0</v>
      </c>
      <c r="J131" s="278">
        <v>0</v>
      </c>
      <c r="K131" s="422">
        <v>0</v>
      </c>
      <c r="L131" s="156">
        <v>0</v>
      </c>
      <c r="M131" s="157">
        <v>0</v>
      </c>
      <c r="N131" s="88"/>
      <c r="O131" s="287">
        <v>151748.35999999999</v>
      </c>
      <c r="P131" s="290">
        <v>0</v>
      </c>
      <c r="Q131" s="293">
        <v>31660</v>
      </c>
      <c r="R131" s="426">
        <v>0</v>
      </c>
      <c r="S131" s="160">
        <v>0</v>
      </c>
      <c r="T131" s="160">
        <v>0</v>
      </c>
      <c r="U131" s="108">
        <v>28</v>
      </c>
      <c r="V131" s="108">
        <v>6550.2985714285705</v>
      </c>
      <c r="X131" s="365">
        <f t="shared" si="8"/>
        <v>0</v>
      </c>
      <c r="Y131" s="320">
        <f t="shared" si="10"/>
        <v>0</v>
      </c>
      <c r="Z131" s="321">
        <f t="shared" si="11"/>
        <v>183408.36</v>
      </c>
      <c r="AA131" s="323">
        <f t="shared" si="9"/>
        <v>183408.36</v>
      </c>
    </row>
    <row r="132" spans="1:27" x14ac:dyDescent="0.2">
      <c r="A132" s="145" t="s">
        <v>520</v>
      </c>
      <c r="B132" s="19" t="s">
        <v>295</v>
      </c>
      <c r="C132" s="12" t="s">
        <v>285</v>
      </c>
      <c r="D132" s="55" t="s">
        <v>296</v>
      </c>
      <c r="E132" s="93">
        <v>0</v>
      </c>
      <c r="F132" s="176"/>
      <c r="G132" s="88"/>
      <c r="H132" s="167">
        <v>0</v>
      </c>
      <c r="I132" s="421">
        <v>0</v>
      </c>
      <c r="J132" s="278">
        <v>0</v>
      </c>
      <c r="K132" s="422">
        <v>0</v>
      </c>
      <c r="L132" s="156">
        <v>0</v>
      </c>
      <c r="M132" s="157">
        <v>0</v>
      </c>
      <c r="N132" s="88"/>
      <c r="O132" s="287">
        <v>224920.19</v>
      </c>
      <c r="P132" s="290">
        <v>0</v>
      </c>
      <c r="Q132" s="293">
        <v>36171</v>
      </c>
      <c r="R132" s="426">
        <v>0</v>
      </c>
      <c r="S132" s="160">
        <v>0</v>
      </c>
      <c r="T132" s="160">
        <v>0</v>
      </c>
      <c r="U132" s="108">
        <v>28</v>
      </c>
      <c r="V132" s="108">
        <v>9324.6853571428564</v>
      </c>
      <c r="X132" s="365">
        <f t="shared" si="8"/>
        <v>0</v>
      </c>
      <c r="Y132" s="320">
        <f t="shared" si="10"/>
        <v>0</v>
      </c>
      <c r="Z132" s="321">
        <f t="shared" si="11"/>
        <v>261091.19</v>
      </c>
      <c r="AA132" s="323">
        <f t="shared" si="9"/>
        <v>261091.19</v>
      </c>
    </row>
    <row r="133" spans="1:27" x14ac:dyDescent="0.2">
      <c r="A133" s="145" t="s">
        <v>524</v>
      </c>
      <c r="B133" s="19" t="s">
        <v>297</v>
      </c>
      <c r="C133" s="12" t="s">
        <v>298</v>
      </c>
      <c r="D133" s="55" t="s">
        <v>299</v>
      </c>
      <c r="E133" s="93">
        <v>0</v>
      </c>
      <c r="F133" s="176"/>
      <c r="G133" s="88"/>
      <c r="H133" s="167">
        <v>0</v>
      </c>
      <c r="I133" s="421">
        <v>35903.339999999997</v>
      </c>
      <c r="J133" s="278">
        <v>0</v>
      </c>
      <c r="K133" s="422">
        <v>0</v>
      </c>
      <c r="L133" s="156">
        <v>0</v>
      </c>
      <c r="M133" s="157">
        <v>0</v>
      </c>
      <c r="N133" s="88"/>
      <c r="O133" s="287">
        <v>277170.36</v>
      </c>
      <c r="P133" s="290">
        <v>0</v>
      </c>
      <c r="Q133" s="293">
        <v>0</v>
      </c>
      <c r="R133" s="426">
        <v>0</v>
      </c>
      <c r="S133" s="160">
        <v>0</v>
      </c>
      <c r="T133" s="160">
        <v>0</v>
      </c>
      <c r="U133" s="108">
        <v>24</v>
      </c>
      <c r="V133" s="108">
        <v>11548.764999999999</v>
      </c>
      <c r="X133" s="365">
        <f t="shared" si="8"/>
        <v>35903.339999999997</v>
      </c>
      <c r="Y133" s="320">
        <f t="shared" si="10"/>
        <v>0</v>
      </c>
      <c r="Z133" s="321">
        <f t="shared" si="11"/>
        <v>277170.36</v>
      </c>
      <c r="AA133" s="323">
        <f t="shared" si="9"/>
        <v>241267.02</v>
      </c>
    </row>
    <row r="134" spans="1:27" x14ac:dyDescent="0.2">
      <c r="A134" s="145" t="s">
        <v>524</v>
      </c>
      <c r="B134" s="19" t="s">
        <v>300</v>
      </c>
      <c r="C134" s="12" t="s">
        <v>298</v>
      </c>
      <c r="D134" s="55" t="s">
        <v>301</v>
      </c>
      <c r="E134" s="93">
        <v>0</v>
      </c>
      <c r="F134" s="176"/>
      <c r="G134" s="88"/>
      <c r="H134" s="167">
        <v>0</v>
      </c>
      <c r="I134" s="421">
        <v>19892.699999999997</v>
      </c>
      <c r="J134" s="278">
        <v>0</v>
      </c>
      <c r="K134" s="422">
        <v>0</v>
      </c>
      <c r="L134" s="156">
        <v>0</v>
      </c>
      <c r="M134" s="157">
        <v>0</v>
      </c>
      <c r="N134" s="88"/>
      <c r="O134" s="287">
        <v>372930.31</v>
      </c>
      <c r="P134" s="290">
        <v>0</v>
      </c>
      <c r="Q134" s="293">
        <v>0</v>
      </c>
      <c r="R134" s="426">
        <v>0</v>
      </c>
      <c r="S134" s="160">
        <v>0</v>
      </c>
      <c r="T134" s="160">
        <v>0</v>
      </c>
      <c r="U134" s="108">
        <v>45</v>
      </c>
      <c r="V134" s="108">
        <v>8287.340222222223</v>
      </c>
      <c r="X134" s="365">
        <f t="shared" si="8"/>
        <v>19892.699999999997</v>
      </c>
      <c r="Y134" s="320">
        <f t="shared" si="10"/>
        <v>0</v>
      </c>
      <c r="Z134" s="321">
        <f t="shared" si="11"/>
        <v>372930.31</v>
      </c>
      <c r="AA134" s="323">
        <f t="shared" si="9"/>
        <v>353037.61</v>
      </c>
    </row>
    <row r="135" spans="1:27" x14ac:dyDescent="0.2">
      <c r="A135" s="145" t="s">
        <v>527</v>
      </c>
      <c r="B135" s="19" t="s">
        <v>302</v>
      </c>
      <c r="C135" s="12" t="s">
        <v>303</v>
      </c>
      <c r="D135" s="55" t="s">
        <v>304</v>
      </c>
      <c r="E135" s="93">
        <v>0</v>
      </c>
      <c r="F135" s="176"/>
      <c r="G135" s="88"/>
      <c r="H135" s="167">
        <v>0</v>
      </c>
      <c r="I135" s="421">
        <v>41077.879999999997</v>
      </c>
      <c r="J135" s="278">
        <v>0</v>
      </c>
      <c r="K135" s="422">
        <v>0</v>
      </c>
      <c r="L135" s="156">
        <v>0</v>
      </c>
      <c r="M135" s="157">
        <v>0</v>
      </c>
      <c r="N135" s="88"/>
      <c r="O135" s="287">
        <v>802097.18000000017</v>
      </c>
      <c r="P135" s="290">
        <v>0</v>
      </c>
      <c r="Q135" s="293">
        <v>196473</v>
      </c>
      <c r="R135" s="426">
        <v>0</v>
      </c>
      <c r="S135" s="160">
        <v>0</v>
      </c>
      <c r="T135" s="160">
        <v>0</v>
      </c>
      <c r="U135" s="108">
        <v>105</v>
      </c>
      <c r="V135" s="108">
        <v>9510.1921904761912</v>
      </c>
      <c r="X135" s="365">
        <f t="shared" si="8"/>
        <v>41077.879999999997</v>
      </c>
      <c r="Y135" s="320">
        <f t="shared" si="10"/>
        <v>0</v>
      </c>
      <c r="Z135" s="321">
        <f t="shared" si="11"/>
        <v>998570.18000000017</v>
      </c>
      <c r="AA135" s="323">
        <f t="shared" si="9"/>
        <v>957492.30000000016</v>
      </c>
    </row>
    <row r="136" spans="1:27" x14ac:dyDescent="0.2">
      <c r="A136" s="145" t="s">
        <v>517</v>
      </c>
      <c r="B136" s="19" t="s">
        <v>305</v>
      </c>
      <c r="C136" s="12" t="s">
        <v>303</v>
      </c>
      <c r="D136" s="55" t="s">
        <v>306</v>
      </c>
      <c r="E136" s="93">
        <v>0</v>
      </c>
      <c r="F136" s="176"/>
      <c r="G136" s="88"/>
      <c r="H136" s="167">
        <v>0</v>
      </c>
      <c r="I136" s="421">
        <v>37270.799999999996</v>
      </c>
      <c r="J136" s="278">
        <v>0</v>
      </c>
      <c r="K136" s="422">
        <v>0</v>
      </c>
      <c r="L136" s="156">
        <v>0</v>
      </c>
      <c r="M136" s="157">
        <v>0</v>
      </c>
      <c r="N136" s="88"/>
      <c r="O136" s="287">
        <v>472041.51000000007</v>
      </c>
      <c r="P136" s="290">
        <v>0</v>
      </c>
      <c r="Q136" s="293">
        <v>109693</v>
      </c>
      <c r="R136" s="426">
        <v>4385</v>
      </c>
      <c r="S136" s="160">
        <v>0</v>
      </c>
      <c r="T136" s="160">
        <v>0</v>
      </c>
      <c r="U136" s="108">
        <v>70</v>
      </c>
      <c r="V136" s="108">
        <v>8373.1358571428573</v>
      </c>
      <c r="X136" s="365">
        <f t="shared" si="8"/>
        <v>37270.799999999996</v>
      </c>
      <c r="Y136" s="320">
        <f t="shared" ref="Y136:Y167" si="12">J136+K136+L136+M136</f>
        <v>0</v>
      </c>
      <c r="Z136" s="321">
        <f t="shared" ref="Z136:Z167" si="13">O136+P136+Q136+R136+S136+T136</f>
        <v>586119.51</v>
      </c>
      <c r="AA136" s="323">
        <f t="shared" si="9"/>
        <v>548848.71</v>
      </c>
    </row>
    <row r="137" spans="1:27" x14ac:dyDescent="0.2">
      <c r="A137" s="145" t="s">
        <v>534</v>
      </c>
      <c r="B137" s="19" t="s">
        <v>307</v>
      </c>
      <c r="C137" s="12" t="s">
        <v>308</v>
      </c>
      <c r="D137" s="55" t="s">
        <v>309</v>
      </c>
      <c r="E137" s="93">
        <v>0</v>
      </c>
      <c r="F137" s="176"/>
      <c r="G137" s="88"/>
      <c r="H137" s="167">
        <v>0</v>
      </c>
      <c r="I137" s="421">
        <v>61904.04</v>
      </c>
      <c r="J137" s="278">
        <v>0</v>
      </c>
      <c r="K137" s="422">
        <v>0</v>
      </c>
      <c r="L137" s="156">
        <v>0</v>
      </c>
      <c r="M137" s="157">
        <v>0</v>
      </c>
      <c r="N137" s="88"/>
      <c r="O137" s="287">
        <v>365250.38</v>
      </c>
      <c r="P137" s="290">
        <v>0</v>
      </c>
      <c r="Q137" s="293">
        <v>0</v>
      </c>
      <c r="R137" s="426">
        <v>0</v>
      </c>
      <c r="S137" s="160">
        <v>0</v>
      </c>
      <c r="T137" s="160">
        <v>0</v>
      </c>
      <c r="U137" s="108">
        <v>94</v>
      </c>
      <c r="V137" s="108">
        <v>3885.642340425532</v>
      </c>
      <c r="X137" s="365">
        <f t="shared" ref="X137:X200" si="14">+H137+I137</f>
        <v>61904.04</v>
      </c>
      <c r="Y137" s="320">
        <f t="shared" si="12"/>
        <v>0</v>
      </c>
      <c r="Z137" s="321">
        <f t="shared" si="13"/>
        <v>365250.38</v>
      </c>
      <c r="AA137" s="323">
        <f t="shared" ref="AA137:AA200" si="15">+Z137-(X137+Y137)</f>
        <v>303346.34000000003</v>
      </c>
    </row>
    <row r="138" spans="1:27" x14ac:dyDescent="0.2">
      <c r="A138" s="145" t="s">
        <v>534</v>
      </c>
      <c r="B138" s="19" t="s">
        <v>310</v>
      </c>
      <c r="C138" s="12" t="s">
        <v>308</v>
      </c>
      <c r="D138" s="55" t="s">
        <v>311</v>
      </c>
      <c r="E138" s="93">
        <v>0</v>
      </c>
      <c r="F138" s="176"/>
      <c r="G138" s="88"/>
      <c r="H138" s="167">
        <v>0</v>
      </c>
      <c r="I138" s="421">
        <v>70592.94</v>
      </c>
      <c r="J138" s="278">
        <v>0</v>
      </c>
      <c r="K138" s="422">
        <v>0</v>
      </c>
      <c r="L138" s="156">
        <v>0</v>
      </c>
      <c r="M138" s="157">
        <v>0</v>
      </c>
      <c r="N138" s="88"/>
      <c r="O138" s="287">
        <v>256060.05999999997</v>
      </c>
      <c r="P138" s="290">
        <v>0</v>
      </c>
      <c r="Q138" s="293">
        <v>0</v>
      </c>
      <c r="R138" s="426">
        <v>0</v>
      </c>
      <c r="S138" s="160">
        <v>0</v>
      </c>
      <c r="T138" s="160">
        <v>0</v>
      </c>
      <c r="U138" s="108">
        <v>59</v>
      </c>
      <c r="V138" s="108">
        <v>4340.0010169491516</v>
      </c>
      <c r="X138" s="365">
        <f t="shared" si="14"/>
        <v>70592.94</v>
      </c>
      <c r="Y138" s="320">
        <f t="shared" si="12"/>
        <v>0</v>
      </c>
      <c r="Z138" s="321">
        <f t="shared" si="13"/>
        <v>256060.05999999997</v>
      </c>
      <c r="AA138" s="323">
        <f t="shared" si="15"/>
        <v>185467.11999999997</v>
      </c>
    </row>
    <row r="139" spans="1:27" x14ac:dyDescent="0.2">
      <c r="A139" s="145" t="s">
        <v>576</v>
      </c>
      <c r="B139" s="19" t="s">
        <v>312</v>
      </c>
      <c r="C139" s="12" t="s">
        <v>313</v>
      </c>
      <c r="D139" s="55" t="s">
        <v>314</v>
      </c>
      <c r="E139" s="93">
        <v>485248.25</v>
      </c>
      <c r="F139" s="176"/>
      <c r="G139" s="88"/>
      <c r="H139" s="167">
        <v>359396.26</v>
      </c>
      <c r="I139" s="421">
        <v>43182.264999999999</v>
      </c>
      <c r="J139" s="278">
        <v>4019.34</v>
      </c>
      <c r="K139" s="422">
        <v>18226.330000000002</v>
      </c>
      <c r="L139" s="156">
        <v>0</v>
      </c>
      <c r="M139" s="157">
        <v>0</v>
      </c>
      <c r="N139" s="88"/>
      <c r="O139" s="287">
        <v>2253845.7700000005</v>
      </c>
      <c r="P139" s="290">
        <v>0</v>
      </c>
      <c r="Q139" s="293">
        <v>274058.51</v>
      </c>
      <c r="R139" s="426">
        <v>6066</v>
      </c>
      <c r="S139" s="160">
        <v>0</v>
      </c>
      <c r="T139" s="160">
        <v>0</v>
      </c>
      <c r="U139" s="108">
        <v>193</v>
      </c>
      <c r="V139" s="108">
        <v>13129.379689119172</v>
      </c>
      <c r="X139" s="365">
        <f t="shared" si="14"/>
        <v>402578.52500000002</v>
      </c>
      <c r="Y139" s="320">
        <f t="shared" si="12"/>
        <v>22245.670000000002</v>
      </c>
      <c r="Z139" s="321">
        <f t="shared" si="13"/>
        <v>2533970.2800000003</v>
      </c>
      <c r="AA139" s="323">
        <f t="shared" si="15"/>
        <v>2109146.0850000004</v>
      </c>
    </row>
    <row r="140" spans="1:27" x14ac:dyDescent="0.2">
      <c r="A140" s="145" t="s">
        <v>526</v>
      </c>
      <c r="B140" s="19" t="s">
        <v>315</v>
      </c>
      <c r="C140" s="12" t="s">
        <v>316</v>
      </c>
      <c r="D140" s="55" t="s">
        <v>317</v>
      </c>
      <c r="E140" s="93">
        <v>0</v>
      </c>
      <c r="F140" s="176"/>
      <c r="G140" s="88"/>
      <c r="H140" s="167">
        <v>0</v>
      </c>
      <c r="I140" s="421">
        <v>0</v>
      </c>
      <c r="J140" s="278">
        <v>0</v>
      </c>
      <c r="K140" s="422">
        <v>0</v>
      </c>
      <c r="L140" s="156">
        <v>0</v>
      </c>
      <c r="M140" s="157">
        <v>0</v>
      </c>
      <c r="N140" s="88"/>
      <c r="O140" s="287">
        <v>89421.540000000008</v>
      </c>
      <c r="P140" s="290">
        <v>0</v>
      </c>
      <c r="Q140" s="293">
        <v>0</v>
      </c>
      <c r="R140" s="426">
        <v>0</v>
      </c>
      <c r="S140" s="160">
        <v>0</v>
      </c>
      <c r="T140" s="160">
        <v>0</v>
      </c>
      <c r="U140" s="108">
        <v>22</v>
      </c>
      <c r="V140" s="108">
        <v>4064.6154545454551</v>
      </c>
      <c r="X140" s="365">
        <f t="shared" si="14"/>
        <v>0</v>
      </c>
      <c r="Y140" s="320">
        <f t="shared" si="12"/>
        <v>0</v>
      </c>
      <c r="Z140" s="321">
        <f t="shared" si="13"/>
        <v>89421.540000000008</v>
      </c>
      <c r="AA140" s="323">
        <f t="shared" si="15"/>
        <v>89421.540000000008</v>
      </c>
    </row>
    <row r="141" spans="1:27" x14ac:dyDescent="0.2">
      <c r="A141" s="145" t="s">
        <v>526</v>
      </c>
      <c r="B141" s="19" t="s">
        <v>318</v>
      </c>
      <c r="C141" s="12" t="s">
        <v>316</v>
      </c>
      <c r="D141" s="55" t="s">
        <v>319</v>
      </c>
      <c r="E141" s="93">
        <v>0</v>
      </c>
      <c r="F141" s="176"/>
      <c r="G141" s="88"/>
      <c r="H141" s="167">
        <v>0</v>
      </c>
      <c r="I141" s="421">
        <v>205706.34000000003</v>
      </c>
      <c r="J141" s="278">
        <v>0</v>
      </c>
      <c r="K141" s="422">
        <v>0</v>
      </c>
      <c r="L141" s="156">
        <v>0</v>
      </c>
      <c r="M141" s="157">
        <v>0</v>
      </c>
      <c r="N141" s="88"/>
      <c r="O141" s="287">
        <v>1059854.56</v>
      </c>
      <c r="P141" s="290">
        <v>66298.910000000018</v>
      </c>
      <c r="Q141" s="293">
        <v>0</v>
      </c>
      <c r="R141" s="426">
        <v>0</v>
      </c>
      <c r="S141" s="160">
        <v>0</v>
      </c>
      <c r="T141" s="160">
        <v>0</v>
      </c>
      <c r="U141" s="108">
        <v>258</v>
      </c>
      <c r="V141" s="108">
        <v>4364.9359302325583</v>
      </c>
      <c r="X141" s="365">
        <f t="shared" si="14"/>
        <v>205706.34000000003</v>
      </c>
      <c r="Y141" s="320">
        <f t="shared" si="12"/>
        <v>0</v>
      </c>
      <c r="Z141" s="321">
        <f t="shared" si="13"/>
        <v>1126153.47</v>
      </c>
      <c r="AA141" s="323">
        <f t="shared" si="15"/>
        <v>920447.12999999989</v>
      </c>
    </row>
    <row r="142" spans="1:27" x14ac:dyDescent="0.2">
      <c r="A142" s="145" t="s">
        <v>526</v>
      </c>
      <c r="B142" s="19" t="s">
        <v>320</v>
      </c>
      <c r="C142" s="12" t="s">
        <v>316</v>
      </c>
      <c r="D142" s="55" t="s">
        <v>321</v>
      </c>
      <c r="E142" s="93">
        <v>0</v>
      </c>
      <c r="F142" s="176"/>
      <c r="G142" s="88"/>
      <c r="H142" s="167">
        <v>0</v>
      </c>
      <c r="I142" s="421">
        <v>36960.840000000004</v>
      </c>
      <c r="J142" s="278">
        <v>0</v>
      </c>
      <c r="K142" s="422">
        <v>0</v>
      </c>
      <c r="L142" s="156">
        <v>0</v>
      </c>
      <c r="M142" s="157">
        <v>0</v>
      </c>
      <c r="N142" s="88"/>
      <c r="O142" s="287">
        <v>211036.78</v>
      </c>
      <c r="P142" s="290">
        <v>0</v>
      </c>
      <c r="Q142" s="293">
        <v>0</v>
      </c>
      <c r="R142" s="426">
        <v>0</v>
      </c>
      <c r="S142" s="160">
        <v>0</v>
      </c>
      <c r="T142" s="160">
        <v>0</v>
      </c>
      <c r="U142" s="108">
        <v>26</v>
      </c>
      <c r="V142" s="108">
        <v>8116.7992307692311</v>
      </c>
      <c r="X142" s="365">
        <f t="shared" si="14"/>
        <v>36960.840000000004</v>
      </c>
      <c r="Y142" s="320">
        <f t="shared" si="12"/>
        <v>0</v>
      </c>
      <c r="Z142" s="321">
        <f t="shared" si="13"/>
        <v>211036.78</v>
      </c>
      <c r="AA142" s="323">
        <f t="shared" si="15"/>
        <v>174075.94</v>
      </c>
    </row>
    <row r="143" spans="1:27" x14ac:dyDescent="0.2">
      <c r="A143" s="145" t="s">
        <v>520</v>
      </c>
      <c r="B143" s="19" t="s">
        <v>322</v>
      </c>
      <c r="C143" s="12" t="s">
        <v>316</v>
      </c>
      <c r="D143" s="55" t="s">
        <v>323</v>
      </c>
      <c r="E143" s="93">
        <v>0</v>
      </c>
      <c r="F143" s="176"/>
      <c r="G143" s="88"/>
      <c r="H143" s="167">
        <v>0</v>
      </c>
      <c r="I143" s="421">
        <v>6472.22</v>
      </c>
      <c r="J143" s="278">
        <v>0</v>
      </c>
      <c r="K143" s="422">
        <v>0</v>
      </c>
      <c r="L143" s="156">
        <v>0</v>
      </c>
      <c r="M143" s="157">
        <v>0</v>
      </c>
      <c r="N143" s="88"/>
      <c r="O143" s="287">
        <v>260011.87</v>
      </c>
      <c r="P143" s="290">
        <v>0</v>
      </c>
      <c r="Q143" s="293">
        <v>35698</v>
      </c>
      <c r="R143" s="426">
        <v>0</v>
      </c>
      <c r="S143" s="160">
        <v>0</v>
      </c>
      <c r="T143" s="160">
        <v>0</v>
      </c>
      <c r="U143" s="108">
        <v>27</v>
      </c>
      <c r="V143" s="108">
        <v>10952.217407407406</v>
      </c>
      <c r="X143" s="365">
        <f t="shared" si="14"/>
        <v>6472.22</v>
      </c>
      <c r="Y143" s="320">
        <f t="shared" si="12"/>
        <v>0</v>
      </c>
      <c r="Z143" s="321">
        <f t="shared" si="13"/>
        <v>295709.87</v>
      </c>
      <c r="AA143" s="323">
        <f t="shared" si="15"/>
        <v>289237.65000000002</v>
      </c>
    </row>
    <row r="144" spans="1:27" x14ac:dyDescent="0.2">
      <c r="A144" s="145" t="s">
        <v>555</v>
      </c>
      <c r="B144" s="19" t="s">
        <v>324</v>
      </c>
      <c r="C144" s="12" t="s">
        <v>325</v>
      </c>
      <c r="D144" s="55" t="s">
        <v>326</v>
      </c>
      <c r="E144" s="93">
        <v>6273693.4700000007</v>
      </c>
      <c r="F144" s="176"/>
      <c r="G144" s="88"/>
      <c r="H144" s="167">
        <v>4934932.0199999996</v>
      </c>
      <c r="I144" s="421">
        <v>208652.77000000002</v>
      </c>
      <c r="J144" s="278">
        <v>3496705.2099999995</v>
      </c>
      <c r="K144" s="422">
        <v>81007.02</v>
      </c>
      <c r="L144" s="156">
        <v>0</v>
      </c>
      <c r="M144" s="157">
        <v>0</v>
      </c>
      <c r="N144" s="88"/>
      <c r="O144" s="287">
        <v>17766231.010000005</v>
      </c>
      <c r="P144" s="290">
        <v>215513.11999999994</v>
      </c>
      <c r="Q144" s="293">
        <v>3308850.23</v>
      </c>
      <c r="R144" s="426">
        <v>86754.03</v>
      </c>
      <c r="S144" s="160">
        <v>0</v>
      </c>
      <c r="T144" s="160">
        <v>0</v>
      </c>
      <c r="U144" s="108">
        <v>2088</v>
      </c>
      <c r="V144" s="108">
        <v>10238.193673371652</v>
      </c>
      <c r="X144" s="365">
        <f t="shared" si="14"/>
        <v>5143584.7899999991</v>
      </c>
      <c r="Y144" s="320">
        <f t="shared" si="12"/>
        <v>3577712.2299999995</v>
      </c>
      <c r="Z144" s="321">
        <f t="shared" si="13"/>
        <v>21377348.390000008</v>
      </c>
      <c r="AA144" s="323">
        <f t="shared" si="15"/>
        <v>12656051.370000008</v>
      </c>
    </row>
    <row r="145" spans="1:27" x14ac:dyDescent="0.2">
      <c r="A145" s="145" t="s">
        <v>545</v>
      </c>
      <c r="B145" s="19" t="s">
        <v>327</v>
      </c>
      <c r="C145" s="12" t="s">
        <v>325</v>
      </c>
      <c r="D145" s="55" t="s">
        <v>328</v>
      </c>
      <c r="E145" s="93">
        <v>3945299.19</v>
      </c>
      <c r="F145" s="176"/>
      <c r="G145" s="88"/>
      <c r="H145" s="167">
        <v>2967830.04</v>
      </c>
      <c r="I145" s="421">
        <v>276254.36</v>
      </c>
      <c r="J145" s="278">
        <v>2037560.7099999997</v>
      </c>
      <c r="K145" s="422">
        <v>51478.060000000005</v>
      </c>
      <c r="L145" s="156">
        <v>0</v>
      </c>
      <c r="M145" s="157">
        <v>0</v>
      </c>
      <c r="N145" s="88"/>
      <c r="O145" s="287">
        <v>9262306.7199999969</v>
      </c>
      <c r="P145" s="290">
        <v>0</v>
      </c>
      <c r="Q145" s="293">
        <v>1776412.31</v>
      </c>
      <c r="R145" s="426">
        <v>24073.22</v>
      </c>
      <c r="S145" s="160">
        <v>0</v>
      </c>
      <c r="T145" s="160">
        <v>0</v>
      </c>
      <c r="U145" s="108">
        <v>1511</v>
      </c>
      <c r="V145" s="108">
        <v>7321.503805426868</v>
      </c>
      <c r="X145" s="365">
        <f t="shared" si="14"/>
        <v>3244084.4</v>
      </c>
      <c r="Y145" s="320">
        <f t="shared" si="12"/>
        <v>2089038.7699999998</v>
      </c>
      <c r="Z145" s="321">
        <f t="shared" si="13"/>
        <v>11062792.249999998</v>
      </c>
      <c r="AA145" s="323">
        <f t="shared" si="15"/>
        <v>5729669.0799999982</v>
      </c>
    </row>
    <row r="146" spans="1:27" x14ac:dyDescent="0.2">
      <c r="A146" s="145" t="s">
        <v>521</v>
      </c>
      <c r="B146" s="19" t="s">
        <v>329</v>
      </c>
      <c r="C146" s="12" t="s">
        <v>330</v>
      </c>
      <c r="D146" s="55" t="s">
        <v>331</v>
      </c>
      <c r="E146" s="93">
        <v>0</v>
      </c>
      <c r="F146" s="176"/>
      <c r="G146" s="88"/>
      <c r="H146" s="167">
        <v>0</v>
      </c>
      <c r="I146" s="421">
        <v>29733.840000000004</v>
      </c>
      <c r="J146" s="278">
        <v>0</v>
      </c>
      <c r="K146" s="422">
        <v>0</v>
      </c>
      <c r="L146" s="156">
        <v>0</v>
      </c>
      <c r="M146" s="157">
        <v>0</v>
      </c>
      <c r="N146" s="88"/>
      <c r="O146" s="287">
        <v>590632.30000000005</v>
      </c>
      <c r="P146" s="290">
        <v>0</v>
      </c>
      <c r="Q146" s="293">
        <v>0</v>
      </c>
      <c r="R146" s="426">
        <v>0</v>
      </c>
      <c r="S146" s="160">
        <v>0</v>
      </c>
      <c r="T146" s="160">
        <v>0</v>
      </c>
      <c r="U146" s="108">
        <v>91</v>
      </c>
      <c r="V146" s="108">
        <v>6490.4648351648357</v>
      </c>
      <c r="X146" s="365">
        <f t="shared" si="14"/>
        <v>29733.840000000004</v>
      </c>
      <c r="Y146" s="320">
        <f t="shared" si="12"/>
        <v>0</v>
      </c>
      <c r="Z146" s="321">
        <f t="shared" si="13"/>
        <v>590632.30000000005</v>
      </c>
      <c r="AA146" s="323">
        <f t="shared" si="15"/>
        <v>560898.46000000008</v>
      </c>
    </row>
    <row r="147" spans="1:27" x14ac:dyDescent="0.2">
      <c r="A147" s="145" t="s">
        <v>521</v>
      </c>
      <c r="B147" s="19" t="s">
        <v>332</v>
      </c>
      <c r="C147" s="12" t="s">
        <v>330</v>
      </c>
      <c r="D147" s="55" t="s">
        <v>333</v>
      </c>
      <c r="E147" s="93">
        <v>0</v>
      </c>
      <c r="F147" s="176"/>
      <c r="G147" s="88"/>
      <c r="H147" s="167">
        <v>0</v>
      </c>
      <c r="I147" s="421">
        <v>20336.080000000002</v>
      </c>
      <c r="J147" s="278">
        <v>0</v>
      </c>
      <c r="K147" s="422">
        <v>0</v>
      </c>
      <c r="L147" s="156">
        <v>0</v>
      </c>
      <c r="M147" s="157">
        <v>0</v>
      </c>
      <c r="N147" s="88"/>
      <c r="O147" s="287">
        <v>569634.1100000001</v>
      </c>
      <c r="P147" s="290">
        <v>0</v>
      </c>
      <c r="Q147" s="293">
        <v>0</v>
      </c>
      <c r="R147" s="426">
        <v>0</v>
      </c>
      <c r="S147" s="160">
        <v>0</v>
      </c>
      <c r="T147" s="160">
        <v>0</v>
      </c>
      <c r="U147" s="108">
        <v>84</v>
      </c>
      <c r="V147" s="108">
        <v>6781.3584523809532</v>
      </c>
      <c r="X147" s="365">
        <f t="shared" si="14"/>
        <v>20336.080000000002</v>
      </c>
      <c r="Y147" s="320">
        <f t="shared" si="12"/>
        <v>0</v>
      </c>
      <c r="Z147" s="321">
        <f t="shared" si="13"/>
        <v>569634.1100000001</v>
      </c>
      <c r="AA147" s="323">
        <f t="shared" si="15"/>
        <v>549298.03000000014</v>
      </c>
    </row>
    <row r="148" spans="1:27" x14ac:dyDescent="0.2">
      <c r="A148" s="145" t="s">
        <v>528</v>
      </c>
      <c r="B148" s="19" t="s">
        <v>334</v>
      </c>
      <c r="C148" s="12" t="s">
        <v>335</v>
      </c>
      <c r="D148" s="55" t="s">
        <v>336</v>
      </c>
      <c r="E148" s="93">
        <v>0</v>
      </c>
      <c r="F148" s="176"/>
      <c r="G148" s="88"/>
      <c r="H148" s="167">
        <v>0</v>
      </c>
      <c r="I148" s="421">
        <v>43049.8</v>
      </c>
      <c r="J148" s="278">
        <v>0</v>
      </c>
      <c r="K148" s="422">
        <v>0</v>
      </c>
      <c r="L148" s="156">
        <v>0</v>
      </c>
      <c r="M148" s="157">
        <v>0</v>
      </c>
      <c r="N148" s="88"/>
      <c r="O148" s="287">
        <v>227418.12</v>
      </c>
      <c r="P148" s="290">
        <v>0</v>
      </c>
      <c r="Q148" s="293">
        <v>0</v>
      </c>
      <c r="R148" s="426">
        <v>0</v>
      </c>
      <c r="S148" s="160">
        <v>0</v>
      </c>
      <c r="T148" s="160">
        <v>0</v>
      </c>
      <c r="U148" s="108">
        <v>45</v>
      </c>
      <c r="V148" s="108">
        <v>5053.7359999999999</v>
      </c>
      <c r="X148" s="365">
        <f t="shared" si="14"/>
        <v>43049.8</v>
      </c>
      <c r="Y148" s="320">
        <f t="shared" si="12"/>
        <v>0</v>
      </c>
      <c r="Z148" s="321">
        <f t="shared" si="13"/>
        <v>227418.12</v>
      </c>
      <c r="AA148" s="323">
        <f t="shared" si="15"/>
        <v>184368.32</v>
      </c>
    </row>
    <row r="149" spans="1:27" x14ac:dyDescent="0.2">
      <c r="A149" s="145" t="s">
        <v>528</v>
      </c>
      <c r="B149" s="19" t="s">
        <v>337</v>
      </c>
      <c r="C149" s="12" t="s">
        <v>335</v>
      </c>
      <c r="D149" s="55" t="s">
        <v>338</v>
      </c>
      <c r="E149" s="93">
        <v>0</v>
      </c>
      <c r="F149" s="176"/>
      <c r="G149" s="88"/>
      <c r="H149" s="167">
        <v>0</v>
      </c>
      <c r="I149" s="421">
        <v>58932.240000000005</v>
      </c>
      <c r="J149" s="278">
        <v>0</v>
      </c>
      <c r="K149" s="422">
        <v>0</v>
      </c>
      <c r="L149" s="156">
        <v>0</v>
      </c>
      <c r="M149" s="157">
        <v>0</v>
      </c>
      <c r="N149" s="88"/>
      <c r="O149" s="287">
        <v>590877.70000000007</v>
      </c>
      <c r="P149" s="290">
        <v>0</v>
      </c>
      <c r="Q149" s="293">
        <v>0</v>
      </c>
      <c r="R149" s="426">
        <v>0</v>
      </c>
      <c r="S149" s="160">
        <v>0</v>
      </c>
      <c r="T149" s="160">
        <v>0</v>
      </c>
      <c r="U149" s="108">
        <v>162</v>
      </c>
      <c r="V149" s="108">
        <v>3647.3932098765436</v>
      </c>
      <c r="X149" s="365">
        <f t="shared" si="14"/>
        <v>58932.240000000005</v>
      </c>
      <c r="Y149" s="320">
        <f t="shared" si="12"/>
        <v>0</v>
      </c>
      <c r="Z149" s="321">
        <f t="shared" si="13"/>
        <v>590877.70000000007</v>
      </c>
      <c r="AA149" s="323">
        <f t="shared" si="15"/>
        <v>531945.46000000008</v>
      </c>
    </row>
    <row r="150" spans="1:27" x14ac:dyDescent="0.2">
      <c r="A150" s="145" t="s">
        <v>528</v>
      </c>
      <c r="B150" s="19" t="s">
        <v>339</v>
      </c>
      <c r="C150" s="12" t="s">
        <v>335</v>
      </c>
      <c r="D150" s="55" t="s">
        <v>340</v>
      </c>
      <c r="E150" s="93">
        <v>0</v>
      </c>
      <c r="F150" s="176"/>
      <c r="G150" s="88"/>
      <c r="H150" s="167">
        <v>0</v>
      </c>
      <c r="I150" s="421">
        <v>11482.8</v>
      </c>
      <c r="J150" s="278">
        <v>0</v>
      </c>
      <c r="K150" s="422">
        <v>0</v>
      </c>
      <c r="L150" s="156">
        <v>0</v>
      </c>
      <c r="M150" s="157">
        <v>0</v>
      </c>
      <c r="N150" s="88"/>
      <c r="O150" s="287">
        <v>131916.63</v>
      </c>
      <c r="P150" s="290">
        <v>0</v>
      </c>
      <c r="Q150" s="293">
        <v>0</v>
      </c>
      <c r="R150" s="426">
        <v>0</v>
      </c>
      <c r="S150" s="160">
        <v>0</v>
      </c>
      <c r="T150" s="160">
        <v>0</v>
      </c>
      <c r="U150" s="108">
        <v>31</v>
      </c>
      <c r="V150" s="108">
        <v>4255.3751612903225</v>
      </c>
      <c r="X150" s="365">
        <f t="shared" si="14"/>
        <v>11482.8</v>
      </c>
      <c r="Y150" s="320">
        <f t="shared" si="12"/>
        <v>0</v>
      </c>
      <c r="Z150" s="321">
        <f t="shared" si="13"/>
        <v>131916.63</v>
      </c>
      <c r="AA150" s="323">
        <f t="shared" si="15"/>
        <v>120433.83</v>
      </c>
    </row>
    <row r="151" spans="1:27" x14ac:dyDescent="0.2">
      <c r="A151" s="145" t="s">
        <v>525</v>
      </c>
      <c r="B151" s="19" t="s">
        <v>341</v>
      </c>
      <c r="C151" s="12" t="s">
        <v>342</v>
      </c>
      <c r="D151" s="55" t="s">
        <v>343</v>
      </c>
      <c r="E151" s="93">
        <v>0</v>
      </c>
      <c r="F151" s="176"/>
      <c r="G151" s="88"/>
      <c r="H151" s="167">
        <v>0</v>
      </c>
      <c r="I151" s="421">
        <v>11831.6</v>
      </c>
      <c r="J151" s="278">
        <v>0</v>
      </c>
      <c r="K151" s="422">
        <v>0</v>
      </c>
      <c r="L151" s="156">
        <v>0</v>
      </c>
      <c r="M151" s="157">
        <v>0</v>
      </c>
      <c r="N151" s="88"/>
      <c r="O151" s="287">
        <v>363078.33</v>
      </c>
      <c r="P151" s="290">
        <v>0</v>
      </c>
      <c r="Q151" s="293">
        <v>0</v>
      </c>
      <c r="R151" s="426">
        <v>0</v>
      </c>
      <c r="S151" s="160">
        <v>0</v>
      </c>
      <c r="T151" s="160">
        <v>0</v>
      </c>
      <c r="U151" s="108">
        <v>53</v>
      </c>
      <c r="V151" s="108">
        <v>6850.5345283018869</v>
      </c>
      <c r="X151" s="365">
        <f t="shared" si="14"/>
        <v>11831.6</v>
      </c>
      <c r="Y151" s="320">
        <f t="shared" si="12"/>
        <v>0</v>
      </c>
      <c r="Z151" s="321">
        <f t="shared" si="13"/>
        <v>363078.33</v>
      </c>
      <c r="AA151" s="323">
        <f t="shared" si="15"/>
        <v>351246.73000000004</v>
      </c>
    </row>
    <row r="152" spans="1:27" x14ac:dyDescent="0.2">
      <c r="A152" s="145" t="s">
        <v>525</v>
      </c>
      <c r="B152" s="19" t="s">
        <v>344</v>
      </c>
      <c r="C152" s="12" t="s">
        <v>342</v>
      </c>
      <c r="D152" s="55" t="s">
        <v>345</v>
      </c>
      <c r="E152" s="93">
        <v>0</v>
      </c>
      <c r="F152" s="176"/>
      <c r="G152" s="88"/>
      <c r="H152" s="167">
        <v>0</v>
      </c>
      <c r="I152" s="421">
        <v>42349.5</v>
      </c>
      <c r="J152" s="278">
        <v>0</v>
      </c>
      <c r="K152" s="422">
        <v>0</v>
      </c>
      <c r="L152" s="156">
        <v>0</v>
      </c>
      <c r="M152" s="157">
        <v>0</v>
      </c>
      <c r="N152" s="88"/>
      <c r="O152" s="287">
        <v>3518130.1399999997</v>
      </c>
      <c r="P152" s="290">
        <v>0</v>
      </c>
      <c r="Q152" s="293">
        <v>0</v>
      </c>
      <c r="R152" s="426">
        <v>0</v>
      </c>
      <c r="S152" s="160">
        <v>0</v>
      </c>
      <c r="T152" s="160">
        <v>0</v>
      </c>
      <c r="U152" s="108">
        <v>372</v>
      </c>
      <c r="V152" s="108">
        <v>9457.339086021504</v>
      </c>
      <c r="X152" s="365">
        <f t="shared" si="14"/>
        <v>42349.5</v>
      </c>
      <c r="Y152" s="320">
        <f t="shared" si="12"/>
        <v>0</v>
      </c>
      <c r="Z152" s="321">
        <f t="shared" si="13"/>
        <v>3518130.1399999997</v>
      </c>
      <c r="AA152" s="323">
        <f t="shared" si="15"/>
        <v>3475780.6399999997</v>
      </c>
    </row>
    <row r="153" spans="1:27" x14ac:dyDescent="0.2">
      <c r="A153" s="145" t="s">
        <v>525</v>
      </c>
      <c r="B153" s="19" t="s">
        <v>346</v>
      </c>
      <c r="C153" s="12" t="s">
        <v>342</v>
      </c>
      <c r="D153" s="55" t="s">
        <v>347</v>
      </c>
      <c r="E153" s="93">
        <v>0</v>
      </c>
      <c r="F153" s="176"/>
      <c r="G153" s="88"/>
      <c r="H153" s="167">
        <v>0</v>
      </c>
      <c r="I153" s="421">
        <v>26793.84</v>
      </c>
      <c r="J153" s="278">
        <v>0</v>
      </c>
      <c r="K153" s="422">
        <v>0</v>
      </c>
      <c r="L153" s="156">
        <v>0</v>
      </c>
      <c r="M153" s="157">
        <v>0</v>
      </c>
      <c r="N153" s="88"/>
      <c r="O153" s="287">
        <v>212743.84999999998</v>
      </c>
      <c r="P153" s="290">
        <v>0</v>
      </c>
      <c r="Q153" s="293">
        <v>0</v>
      </c>
      <c r="R153" s="426">
        <v>0</v>
      </c>
      <c r="S153" s="160">
        <v>0</v>
      </c>
      <c r="T153" s="160">
        <v>0</v>
      </c>
      <c r="U153" s="108">
        <v>37</v>
      </c>
      <c r="V153" s="108">
        <v>5749.8337837837835</v>
      </c>
      <c r="X153" s="365">
        <f t="shared" si="14"/>
        <v>26793.84</v>
      </c>
      <c r="Y153" s="320">
        <f t="shared" si="12"/>
        <v>0</v>
      </c>
      <c r="Z153" s="321">
        <f t="shared" si="13"/>
        <v>212743.84999999998</v>
      </c>
      <c r="AA153" s="323">
        <f t="shared" si="15"/>
        <v>185950.00999999998</v>
      </c>
    </row>
    <row r="154" spans="1:27" x14ac:dyDescent="0.2">
      <c r="A154" s="145" t="s">
        <v>528</v>
      </c>
      <c r="B154" s="19" t="s">
        <v>348</v>
      </c>
      <c r="C154" s="12" t="s">
        <v>349</v>
      </c>
      <c r="D154" s="55" t="s">
        <v>350</v>
      </c>
      <c r="E154" s="93">
        <v>0</v>
      </c>
      <c r="F154" s="176"/>
      <c r="G154" s="88"/>
      <c r="H154" s="167">
        <v>0</v>
      </c>
      <c r="I154" s="421">
        <v>0</v>
      </c>
      <c r="J154" s="278">
        <v>0</v>
      </c>
      <c r="K154" s="422">
        <v>0</v>
      </c>
      <c r="L154" s="156">
        <v>0</v>
      </c>
      <c r="M154" s="157">
        <v>0</v>
      </c>
      <c r="N154" s="88"/>
      <c r="O154" s="287">
        <v>108223.63</v>
      </c>
      <c r="P154" s="290">
        <v>0</v>
      </c>
      <c r="Q154" s="293">
        <v>0</v>
      </c>
      <c r="R154" s="426">
        <v>0</v>
      </c>
      <c r="S154" s="160">
        <v>0</v>
      </c>
      <c r="T154" s="160">
        <v>0</v>
      </c>
      <c r="U154" s="108" t="s">
        <v>504</v>
      </c>
      <c r="V154" s="108" t="s">
        <v>504</v>
      </c>
      <c r="X154" s="365">
        <f t="shared" si="14"/>
        <v>0</v>
      </c>
      <c r="Y154" s="320">
        <f t="shared" si="12"/>
        <v>0</v>
      </c>
      <c r="Z154" s="321">
        <f t="shared" si="13"/>
        <v>108223.63</v>
      </c>
      <c r="AA154" s="323">
        <f t="shared" si="15"/>
        <v>108223.63</v>
      </c>
    </row>
    <row r="155" spans="1:27" x14ac:dyDescent="0.2">
      <c r="A155" s="145" t="s">
        <v>528</v>
      </c>
      <c r="B155" s="19" t="s">
        <v>351</v>
      </c>
      <c r="C155" s="12" t="s">
        <v>349</v>
      </c>
      <c r="D155" s="55" t="s">
        <v>352</v>
      </c>
      <c r="E155" s="93">
        <v>0</v>
      </c>
      <c r="F155" s="176"/>
      <c r="G155" s="88"/>
      <c r="H155" s="167">
        <v>0</v>
      </c>
      <c r="I155" s="421">
        <v>0</v>
      </c>
      <c r="J155" s="278">
        <v>0</v>
      </c>
      <c r="K155" s="422">
        <v>0</v>
      </c>
      <c r="L155" s="156">
        <v>0</v>
      </c>
      <c r="M155" s="157">
        <v>0</v>
      </c>
      <c r="N155" s="88"/>
      <c r="O155" s="287">
        <v>72085.17</v>
      </c>
      <c r="P155" s="290">
        <v>0</v>
      </c>
      <c r="Q155" s="293">
        <v>0</v>
      </c>
      <c r="R155" s="426">
        <v>0</v>
      </c>
      <c r="S155" s="160">
        <v>0</v>
      </c>
      <c r="T155" s="160">
        <v>0</v>
      </c>
      <c r="U155" s="108">
        <v>20</v>
      </c>
      <c r="V155" s="108">
        <v>3604.2584999999999</v>
      </c>
      <c r="X155" s="365">
        <f t="shared" si="14"/>
        <v>0</v>
      </c>
      <c r="Y155" s="320">
        <f t="shared" si="12"/>
        <v>0</v>
      </c>
      <c r="Z155" s="321">
        <f t="shared" si="13"/>
        <v>72085.17</v>
      </c>
      <c r="AA155" s="323">
        <f t="shared" si="15"/>
        <v>72085.17</v>
      </c>
    </row>
    <row r="156" spans="1:27" x14ac:dyDescent="0.2">
      <c r="A156" s="145" t="s">
        <v>528</v>
      </c>
      <c r="B156" s="19" t="s">
        <v>353</v>
      </c>
      <c r="C156" s="12" t="s">
        <v>349</v>
      </c>
      <c r="D156" s="55" t="s">
        <v>354</v>
      </c>
      <c r="E156" s="93">
        <v>0</v>
      </c>
      <c r="F156" s="176"/>
      <c r="G156" s="88"/>
      <c r="H156" s="167">
        <v>0</v>
      </c>
      <c r="I156" s="421">
        <v>71924.645000000004</v>
      </c>
      <c r="J156" s="278">
        <v>0</v>
      </c>
      <c r="K156" s="422">
        <v>0</v>
      </c>
      <c r="L156" s="156">
        <v>0</v>
      </c>
      <c r="M156" s="157">
        <v>0</v>
      </c>
      <c r="N156" s="88"/>
      <c r="O156" s="287">
        <v>118382.43</v>
      </c>
      <c r="P156" s="290">
        <v>0</v>
      </c>
      <c r="Q156" s="293">
        <v>0</v>
      </c>
      <c r="R156" s="426">
        <v>0</v>
      </c>
      <c r="S156" s="160">
        <v>0</v>
      </c>
      <c r="T156" s="160">
        <v>0</v>
      </c>
      <c r="U156" s="108">
        <v>81</v>
      </c>
      <c r="V156" s="108">
        <v>1461.5114814814815</v>
      </c>
      <c r="X156" s="365">
        <f t="shared" si="14"/>
        <v>71924.645000000004</v>
      </c>
      <c r="Y156" s="320">
        <f t="shared" si="12"/>
        <v>0</v>
      </c>
      <c r="Z156" s="321">
        <f t="shared" si="13"/>
        <v>118382.43</v>
      </c>
      <c r="AA156" s="323">
        <f t="shared" si="15"/>
        <v>46457.784999999989</v>
      </c>
    </row>
    <row r="157" spans="1:27" x14ac:dyDescent="0.2">
      <c r="A157" s="145" t="s">
        <v>529</v>
      </c>
      <c r="B157" s="19" t="s">
        <v>355</v>
      </c>
      <c r="C157" s="12" t="s">
        <v>356</v>
      </c>
      <c r="D157" s="55" t="s">
        <v>357</v>
      </c>
      <c r="E157" s="93">
        <v>0</v>
      </c>
      <c r="F157" s="176"/>
      <c r="G157" s="88"/>
      <c r="H157" s="167">
        <v>0</v>
      </c>
      <c r="I157" s="421">
        <v>0</v>
      </c>
      <c r="J157" s="278">
        <v>0</v>
      </c>
      <c r="K157" s="422">
        <v>0</v>
      </c>
      <c r="L157" s="156">
        <v>0</v>
      </c>
      <c r="M157" s="157">
        <v>0</v>
      </c>
      <c r="N157" s="88"/>
      <c r="O157" s="287">
        <v>39076.57</v>
      </c>
      <c r="P157" s="290">
        <v>0</v>
      </c>
      <c r="Q157" s="293">
        <v>0</v>
      </c>
      <c r="R157" s="426">
        <v>0</v>
      </c>
      <c r="S157" s="160">
        <v>0</v>
      </c>
      <c r="T157" s="160">
        <v>0</v>
      </c>
      <c r="U157" s="108" t="s">
        <v>504</v>
      </c>
      <c r="V157" s="108" t="s">
        <v>504</v>
      </c>
      <c r="X157" s="365">
        <f t="shared" si="14"/>
        <v>0</v>
      </c>
      <c r="Y157" s="320">
        <f t="shared" si="12"/>
        <v>0</v>
      </c>
      <c r="Z157" s="321">
        <f t="shared" si="13"/>
        <v>39076.57</v>
      </c>
      <c r="AA157" s="323">
        <f t="shared" si="15"/>
        <v>39076.57</v>
      </c>
    </row>
    <row r="158" spans="1:27" x14ac:dyDescent="0.2">
      <c r="A158" s="145" t="s">
        <v>524</v>
      </c>
      <c r="B158" s="19" t="s">
        <v>358</v>
      </c>
      <c r="C158" s="12" t="s">
        <v>359</v>
      </c>
      <c r="D158" s="55" t="s">
        <v>360</v>
      </c>
      <c r="E158" s="93">
        <v>0</v>
      </c>
      <c r="F158" s="176"/>
      <c r="G158" s="88"/>
      <c r="H158" s="167">
        <v>0</v>
      </c>
      <c r="I158" s="421">
        <v>44845.114999999998</v>
      </c>
      <c r="J158" s="278">
        <v>0</v>
      </c>
      <c r="K158" s="422">
        <v>0</v>
      </c>
      <c r="L158" s="156">
        <v>0</v>
      </c>
      <c r="M158" s="157">
        <v>0</v>
      </c>
      <c r="N158" s="88"/>
      <c r="O158" s="287">
        <v>941050.35000000009</v>
      </c>
      <c r="P158" s="290">
        <v>0</v>
      </c>
      <c r="Q158" s="293">
        <v>0</v>
      </c>
      <c r="R158" s="426">
        <v>0</v>
      </c>
      <c r="S158" s="160">
        <v>0</v>
      </c>
      <c r="T158" s="160">
        <v>0</v>
      </c>
      <c r="U158" s="108">
        <v>93</v>
      </c>
      <c r="V158" s="108">
        <v>10118.820967741936</v>
      </c>
      <c r="X158" s="365">
        <f t="shared" si="14"/>
        <v>44845.114999999998</v>
      </c>
      <c r="Y158" s="320">
        <f t="shared" si="12"/>
        <v>0</v>
      </c>
      <c r="Z158" s="321">
        <f t="shared" si="13"/>
        <v>941050.35000000009</v>
      </c>
      <c r="AA158" s="323">
        <f t="shared" si="15"/>
        <v>896205.2350000001</v>
      </c>
    </row>
    <row r="159" spans="1:27" x14ac:dyDescent="0.2">
      <c r="A159" s="145" t="s">
        <v>524</v>
      </c>
      <c r="B159" s="19" t="s">
        <v>361</v>
      </c>
      <c r="C159" s="12" t="s">
        <v>359</v>
      </c>
      <c r="D159" s="55" t="s">
        <v>362</v>
      </c>
      <c r="E159" s="93">
        <v>0</v>
      </c>
      <c r="F159" s="176"/>
      <c r="G159" s="88"/>
      <c r="H159" s="167">
        <v>0</v>
      </c>
      <c r="I159" s="421">
        <v>24866.22</v>
      </c>
      <c r="J159" s="278">
        <v>0</v>
      </c>
      <c r="K159" s="422">
        <v>0</v>
      </c>
      <c r="L159" s="156">
        <v>0</v>
      </c>
      <c r="M159" s="157">
        <v>0</v>
      </c>
      <c r="N159" s="88"/>
      <c r="O159" s="287">
        <v>214407.52000000002</v>
      </c>
      <c r="P159" s="290">
        <v>0</v>
      </c>
      <c r="Q159" s="293">
        <v>0</v>
      </c>
      <c r="R159" s="426">
        <v>0</v>
      </c>
      <c r="S159" s="160">
        <v>0</v>
      </c>
      <c r="T159" s="160">
        <v>0</v>
      </c>
      <c r="U159" s="108">
        <v>24</v>
      </c>
      <c r="V159" s="108">
        <v>8933.6466666666674</v>
      </c>
      <c r="X159" s="365">
        <f t="shared" si="14"/>
        <v>24866.22</v>
      </c>
      <c r="Y159" s="320">
        <f t="shared" si="12"/>
        <v>0</v>
      </c>
      <c r="Z159" s="321">
        <f t="shared" si="13"/>
        <v>214407.52000000002</v>
      </c>
      <c r="AA159" s="323">
        <f t="shared" si="15"/>
        <v>189541.30000000002</v>
      </c>
    </row>
    <row r="160" spans="1:27" x14ac:dyDescent="0.2">
      <c r="A160" s="145" t="s">
        <v>534</v>
      </c>
      <c r="B160" s="19" t="s">
        <v>363</v>
      </c>
      <c r="C160" s="12" t="s">
        <v>364</v>
      </c>
      <c r="D160" s="55" t="s">
        <v>365</v>
      </c>
      <c r="E160" s="93">
        <v>0</v>
      </c>
      <c r="F160" s="176"/>
      <c r="G160" s="88"/>
      <c r="H160" s="167">
        <v>0</v>
      </c>
      <c r="I160" s="421">
        <v>23404.825000000001</v>
      </c>
      <c r="J160" s="278">
        <v>0</v>
      </c>
      <c r="K160" s="422">
        <v>0</v>
      </c>
      <c r="L160" s="156">
        <v>0</v>
      </c>
      <c r="M160" s="157">
        <v>0</v>
      </c>
      <c r="N160" s="88"/>
      <c r="O160" s="287">
        <v>338878.89999999997</v>
      </c>
      <c r="P160" s="290">
        <v>0</v>
      </c>
      <c r="Q160" s="293">
        <v>0</v>
      </c>
      <c r="R160" s="426">
        <v>0</v>
      </c>
      <c r="S160" s="160">
        <v>0</v>
      </c>
      <c r="T160" s="160">
        <v>0</v>
      </c>
      <c r="U160" s="108">
        <v>102</v>
      </c>
      <c r="V160" s="108">
        <v>3322.3421568627446</v>
      </c>
      <c r="X160" s="365">
        <f t="shared" si="14"/>
        <v>23404.825000000001</v>
      </c>
      <c r="Y160" s="320">
        <f t="shared" si="12"/>
        <v>0</v>
      </c>
      <c r="Z160" s="321">
        <f t="shared" si="13"/>
        <v>338878.89999999997</v>
      </c>
      <c r="AA160" s="323">
        <f t="shared" si="15"/>
        <v>315474.07499999995</v>
      </c>
    </row>
    <row r="161" spans="1:27" x14ac:dyDescent="0.2">
      <c r="A161" s="145" t="s">
        <v>534</v>
      </c>
      <c r="B161" s="19" t="s">
        <v>366</v>
      </c>
      <c r="C161" s="12" t="s">
        <v>364</v>
      </c>
      <c r="D161" s="12" t="s">
        <v>598</v>
      </c>
      <c r="E161" s="93">
        <v>0</v>
      </c>
      <c r="F161" s="176"/>
      <c r="G161" s="88"/>
      <c r="H161" s="167">
        <v>0</v>
      </c>
      <c r="I161" s="421">
        <v>25313.504999999997</v>
      </c>
      <c r="J161" s="278">
        <v>0</v>
      </c>
      <c r="K161" s="422">
        <v>0</v>
      </c>
      <c r="L161" s="156">
        <v>0</v>
      </c>
      <c r="M161" s="157">
        <v>0</v>
      </c>
      <c r="N161" s="88"/>
      <c r="O161" s="287">
        <v>136239.93000000002</v>
      </c>
      <c r="P161" s="290">
        <v>0</v>
      </c>
      <c r="Q161" s="293">
        <v>0</v>
      </c>
      <c r="R161" s="426">
        <v>0</v>
      </c>
      <c r="S161" s="160">
        <v>0</v>
      </c>
      <c r="T161" s="160">
        <v>0</v>
      </c>
      <c r="U161" s="108">
        <v>28</v>
      </c>
      <c r="V161" s="108">
        <v>4865.7117857142866</v>
      </c>
      <c r="X161" s="365">
        <f t="shared" si="14"/>
        <v>25313.504999999997</v>
      </c>
      <c r="Y161" s="320">
        <f t="shared" si="12"/>
        <v>0</v>
      </c>
      <c r="Z161" s="321">
        <f t="shared" si="13"/>
        <v>136239.93000000002</v>
      </c>
      <c r="AA161" s="323">
        <f t="shared" si="15"/>
        <v>110926.42500000002</v>
      </c>
    </row>
    <row r="162" spans="1:27" x14ac:dyDescent="0.2">
      <c r="A162" s="145" t="s">
        <v>575</v>
      </c>
      <c r="B162" s="19" t="s">
        <v>368</v>
      </c>
      <c r="C162" s="12" t="s">
        <v>369</v>
      </c>
      <c r="D162" s="55" t="s">
        <v>370</v>
      </c>
      <c r="E162" s="93">
        <v>971719.0199999999</v>
      </c>
      <c r="F162" s="176"/>
      <c r="G162" s="88"/>
      <c r="H162" s="167">
        <v>772005.9</v>
      </c>
      <c r="I162" s="421">
        <v>190468.92</v>
      </c>
      <c r="J162" s="278">
        <v>647088.53</v>
      </c>
      <c r="K162" s="422">
        <v>22738.59</v>
      </c>
      <c r="L162" s="156">
        <v>0</v>
      </c>
      <c r="M162" s="157">
        <v>0</v>
      </c>
      <c r="N162" s="88"/>
      <c r="O162" s="287">
        <v>3100822.379999999</v>
      </c>
      <c r="P162" s="290">
        <v>0</v>
      </c>
      <c r="Q162" s="293">
        <v>578393</v>
      </c>
      <c r="R162" s="426">
        <v>14942</v>
      </c>
      <c r="S162" s="160">
        <v>0</v>
      </c>
      <c r="T162" s="160">
        <v>0</v>
      </c>
      <c r="U162" s="108">
        <v>402</v>
      </c>
      <c r="V162" s="108">
        <v>9189.4462189054702</v>
      </c>
      <c r="X162" s="365">
        <f t="shared" si="14"/>
        <v>962474.82000000007</v>
      </c>
      <c r="Y162" s="320">
        <f t="shared" si="12"/>
        <v>669827.12</v>
      </c>
      <c r="Z162" s="321">
        <f t="shared" si="13"/>
        <v>3694157.379999999</v>
      </c>
      <c r="AA162" s="323">
        <f t="shared" si="15"/>
        <v>2061855.439999999</v>
      </c>
    </row>
    <row r="163" spans="1:27" x14ac:dyDescent="0.2">
      <c r="A163" s="145" t="s">
        <v>539</v>
      </c>
      <c r="B163" s="19" t="s">
        <v>371</v>
      </c>
      <c r="C163" s="12" t="s">
        <v>372</v>
      </c>
      <c r="D163" s="55" t="s">
        <v>373</v>
      </c>
      <c r="E163" s="93">
        <v>0</v>
      </c>
      <c r="F163" s="176"/>
      <c r="G163" s="88"/>
      <c r="H163" s="167">
        <v>0</v>
      </c>
      <c r="I163" s="421">
        <v>24248.1</v>
      </c>
      <c r="J163" s="278">
        <v>0</v>
      </c>
      <c r="K163" s="422">
        <v>0</v>
      </c>
      <c r="L163" s="156">
        <v>0</v>
      </c>
      <c r="M163" s="157">
        <v>0</v>
      </c>
      <c r="N163" s="88"/>
      <c r="O163" s="287">
        <v>469043.53</v>
      </c>
      <c r="P163" s="290">
        <v>0</v>
      </c>
      <c r="Q163" s="293">
        <v>23234</v>
      </c>
      <c r="R163" s="426">
        <v>0</v>
      </c>
      <c r="S163" s="160">
        <v>0</v>
      </c>
      <c r="T163" s="160">
        <v>0</v>
      </c>
      <c r="U163" s="108">
        <v>60</v>
      </c>
      <c r="V163" s="108">
        <v>8204.6255000000001</v>
      </c>
      <c r="X163" s="365">
        <f t="shared" si="14"/>
        <v>24248.1</v>
      </c>
      <c r="Y163" s="320">
        <f t="shared" si="12"/>
        <v>0</v>
      </c>
      <c r="Z163" s="321">
        <f t="shared" si="13"/>
        <v>492277.53</v>
      </c>
      <c r="AA163" s="323">
        <f t="shared" si="15"/>
        <v>468029.43000000005</v>
      </c>
    </row>
    <row r="164" spans="1:27" x14ac:dyDescent="0.2">
      <c r="A164" s="145" t="s">
        <v>539</v>
      </c>
      <c r="B164" s="19" t="s">
        <v>374</v>
      </c>
      <c r="C164" s="12" t="s">
        <v>372</v>
      </c>
      <c r="D164" s="55" t="s">
        <v>375</v>
      </c>
      <c r="E164" s="93">
        <v>0</v>
      </c>
      <c r="F164" s="176"/>
      <c r="G164" s="88"/>
      <c r="H164" s="167">
        <v>0</v>
      </c>
      <c r="I164" s="421">
        <v>73760.160000000003</v>
      </c>
      <c r="J164" s="278">
        <v>0</v>
      </c>
      <c r="K164" s="422">
        <v>0</v>
      </c>
      <c r="L164" s="156">
        <v>0</v>
      </c>
      <c r="M164" s="157">
        <v>0</v>
      </c>
      <c r="N164" s="88"/>
      <c r="O164" s="287">
        <v>1930702.2400000007</v>
      </c>
      <c r="P164" s="290">
        <v>0</v>
      </c>
      <c r="Q164" s="293">
        <v>136147</v>
      </c>
      <c r="R164" s="426">
        <v>0</v>
      </c>
      <c r="S164" s="160">
        <v>0</v>
      </c>
      <c r="T164" s="160">
        <v>0</v>
      </c>
      <c r="U164" s="108">
        <v>185</v>
      </c>
      <c r="V164" s="108">
        <v>11172.158054054058</v>
      </c>
      <c r="X164" s="365">
        <f t="shared" si="14"/>
        <v>73760.160000000003</v>
      </c>
      <c r="Y164" s="320">
        <f t="shared" si="12"/>
        <v>0</v>
      </c>
      <c r="Z164" s="321">
        <f t="shared" si="13"/>
        <v>2066849.2400000007</v>
      </c>
      <c r="AA164" s="323">
        <f t="shared" si="15"/>
        <v>1993089.0800000008</v>
      </c>
    </row>
    <row r="165" spans="1:27" x14ac:dyDescent="0.2">
      <c r="A165" s="145" t="s">
        <v>534</v>
      </c>
      <c r="B165" s="19" t="s">
        <v>376</v>
      </c>
      <c r="C165" s="12" t="s">
        <v>377</v>
      </c>
      <c r="D165" s="55" t="s">
        <v>378</v>
      </c>
      <c r="E165" s="93">
        <v>0</v>
      </c>
      <c r="F165" s="176"/>
      <c r="G165" s="88"/>
      <c r="H165" s="167">
        <v>0</v>
      </c>
      <c r="I165" s="421">
        <v>56067.05</v>
      </c>
      <c r="J165" s="278">
        <v>0</v>
      </c>
      <c r="K165" s="422">
        <v>0</v>
      </c>
      <c r="L165" s="156">
        <v>0</v>
      </c>
      <c r="M165" s="157">
        <v>0</v>
      </c>
      <c r="N165" s="88"/>
      <c r="O165" s="287">
        <v>465497.79</v>
      </c>
      <c r="P165" s="290">
        <v>0</v>
      </c>
      <c r="Q165" s="293">
        <v>0</v>
      </c>
      <c r="R165" s="426">
        <v>0</v>
      </c>
      <c r="S165" s="160">
        <v>0</v>
      </c>
      <c r="T165" s="160">
        <v>0</v>
      </c>
      <c r="U165" s="108">
        <v>79</v>
      </c>
      <c r="V165" s="108">
        <v>5892.3770886075945</v>
      </c>
      <c r="X165" s="365">
        <f t="shared" si="14"/>
        <v>56067.05</v>
      </c>
      <c r="Y165" s="320">
        <f t="shared" si="12"/>
        <v>0</v>
      </c>
      <c r="Z165" s="321">
        <f t="shared" si="13"/>
        <v>465497.79</v>
      </c>
      <c r="AA165" s="323">
        <f t="shared" si="15"/>
        <v>409430.74</v>
      </c>
    </row>
    <row r="166" spans="1:27" x14ac:dyDescent="0.2">
      <c r="A166" s="145" t="s">
        <v>530</v>
      </c>
      <c r="B166" s="19" t="s">
        <v>379</v>
      </c>
      <c r="C166" s="12" t="s">
        <v>377</v>
      </c>
      <c r="D166" s="55" t="s">
        <v>380</v>
      </c>
      <c r="E166" s="93">
        <v>0</v>
      </c>
      <c r="F166" s="176"/>
      <c r="G166" s="88"/>
      <c r="H166" s="167">
        <v>0</v>
      </c>
      <c r="I166" s="421">
        <v>0</v>
      </c>
      <c r="J166" s="278">
        <v>0</v>
      </c>
      <c r="K166" s="422">
        <v>0</v>
      </c>
      <c r="L166" s="156">
        <v>0</v>
      </c>
      <c r="M166" s="157">
        <v>0</v>
      </c>
      <c r="N166" s="88"/>
      <c r="O166" s="287">
        <v>22271</v>
      </c>
      <c r="P166" s="290">
        <v>0</v>
      </c>
      <c r="Q166" s="293">
        <v>0</v>
      </c>
      <c r="R166" s="426">
        <v>0</v>
      </c>
      <c r="S166" s="160">
        <v>0</v>
      </c>
      <c r="T166" s="160">
        <v>0</v>
      </c>
      <c r="U166" s="108" t="s">
        <v>504</v>
      </c>
      <c r="V166" s="108" t="s">
        <v>504</v>
      </c>
      <c r="X166" s="365">
        <f t="shared" si="14"/>
        <v>0</v>
      </c>
      <c r="Y166" s="320">
        <f t="shared" si="12"/>
        <v>0</v>
      </c>
      <c r="Z166" s="321">
        <f t="shared" si="13"/>
        <v>22271</v>
      </c>
      <c r="AA166" s="323">
        <f t="shared" si="15"/>
        <v>22271</v>
      </c>
    </row>
    <row r="167" spans="1:27" x14ac:dyDescent="0.2">
      <c r="A167" s="145" t="s">
        <v>534</v>
      </c>
      <c r="B167" s="19" t="s">
        <v>381</v>
      </c>
      <c r="C167" s="12" t="s">
        <v>377</v>
      </c>
      <c r="D167" s="55" t="s">
        <v>382</v>
      </c>
      <c r="E167" s="93">
        <v>0</v>
      </c>
      <c r="F167" s="176"/>
      <c r="G167" s="88"/>
      <c r="H167" s="167">
        <v>0</v>
      </c>
      <c r="I167" s="421">
        <v>29875.34</v>
      </c>
      <c r="J167" s="278">
        <v>0</v>
      </c>
      <c r="K167" s="422">
        <v>0</v>
      </c>
      <c r="L167" s="156">
        <v>0</v>
      </c>
      <c r="M167" s="157">
        <v>0</v>
      </c>
      <c r="N167" s="88"/>
      <c r="O167" s="287">
        <v>137449.42000000001</v>
      </c>
      <c r="P167" s="290">
        <v>0</v>
      </c>
      <c r="Q167" s="293">
        <v>0</v>
      </c>
      <c r="R167" s="426">
        <v>0</v>
      </c>
      <c r="S167" s="160">
        <v>0</v>
      </c>
      <c r="T167" s="160">
        <v>0</v>
      </c>
      <c r="U167" s="108">
        <v>41</v>
      </c>
      <c r="V167" s="108">
        <v>3352.424878048781</v>
      </c>
      <c r="X167" s="365">
        <f t="shared" si="14"/>
        <v>29875.34</v>
      </c>
      <c r="Y167" s="320">
        <f t="shared" si="12"/>
        <v>0</v>
      </c>
      <c r="Z167" s="321">
        <f t="shared" si="13"/>
        <v>137449.42000000001</v>
      </c>
      <c r="AA167" s="323">
        <f t="shared" si="15"/>
        <v>107574.08000000002</v>
      </c>
    </row>
    <row r="168" spans="1:27" x14ac:dyDescent="0.2">
      <c r="A168" s="145" t="s">
        <v>534</v>
      </c>
      <c r="B168" s="19" t="s">
        <v>383</v>
      </c>
      <c r="C168" s="12" t="s">
        <v>377</v>
      </c>
      <c r="D168" s="55" t="s">
        <v>384</v>
      </c>
      <c r="E168" s="93">
        <v>0</v>
      </c>
      <c r="F168" s="176"/>
      <c r="G168" s="88"/>
      <c r="H168" s="167">
        <v>0</v>
      </c>
      <c r="I168" s="421">
        <v>0</v>
      </c>
      <c r="J168" s="278">
        <v>0</v>
      </c>
      <c r="K168" s="422">
        <v>0</v>
      </c>
      <c r="L168" s="156">
        <v>0</v>
      </c>
      <c r="M168" s="157">
        <v>0</v>
      </c>
      <c r="N168" s="88"/>
      <c r="O168" s="287">
        <v>78951.88</v>
      </c>
      <c r="P168" s="290">
        <v>0</v>
      </c>
      <c r="Q168" s="293">
        <v>0</v>
      </c>
      <c r="R168" s="426">
        <v>0</v>
      </c>
      <c r="S168" s="160">
        <v>0</v>
      </c>
      <c r="T168" s="160">
        <v>0</v>
      </c>
      <c r="U168" s="108" t="s">
        <v>504</v>
      </c>
      <c r="V168" s="108" t="s">
        <v>504</v>
      </c>
      <c r="X168" s="365">
        <f t="shared" si="14"/>
        <v>0</v>
      </c>
      <c r="Y168" s="320">
        <f t="shared" ref="Y168:Y199" si="16">J168+K168+L168+M168</f>
        <v>0</v>
      </c>
      <c r="Z168" s="321">
        <f t="shared" ref="Z168:Z199" si="17">O168+P168+Q168+R168+S168+T168</f>
        <v>78951.88</v>
      </c>
      <c r="AA168" s="323">
        <f t="shared" si="15"/>
        <v>78951.88</v>
      </c>
    </row>
    <row r="169" spans="1:27" x14ac:dyDescent="0.2">
      <c r="A169" s="145" t="s">
        <v>530</v>
      </c>
      <c r="B169" s="19" t="s">
        <v>385</v>
      </c>
      <c r="C169" s="12" t="s">
        <v>377</v>
      </c>
      <c r="D169" s="55" t="s">
        <v>386</v>
      </c>
      <c r="E169" s="93">
        <v>0</v>
      </c>
      <c r="F169" s="176"/>
      <c r="G169" s="88"/>
      <c r="H169" s="167">
        <v>0</v>
      </c>
      <c r="I169" s="421">
        <v>0</v>
      </c>
      <c r="J169" s="278">
        <v>0</v>
      </c>
      <c r="K169" s="422">
        <v>0</v>
      </c>
      <c r="L169" s="156">
        <v>0</v>
      </c>
      <c r="M169" s="157">
        <v>0</v>
      </c>
      <c r="N169" s="88"/>
      <c r="O169" s="287">
        <v>39052.149999999994</v>
      </c>
      <c r="P169" s="290">
        <v>0</v>
      </c>
      <c r="Q169" s="293">
        <v>0</v>
      </c>
      <c r="R169" s="426">
        <v>0</v>
      </c>
      <c r="S169" s="160">
        <v>0</v>
      </c>
      <c r="T169" s="160">
        <v>0</v>
      </c>
      <c r="U169" s="108" t="s">
        <v>504</v>
      </c>
      <c r="V169" s="108" t="s">
        <v>504</v>
      </c>
      <c r="X169" s="365">
        <f t="shared" si="14"/>
        <v>0</v>
      </c>
      <c r="Y169" s="320">
        <f t="shared" si="16"/>
        <v>0</v>
      </c>
      <c r="Z169" s="321">
        <f t="shared" si="17"/>
        <v>39052.149999999994</v>
      </c>
      <c r="AA169" s="323">
        <f t="shared" si="15"/>
        <v>39052.149999999994</v>
      </c>
    </row>
    <row r="170" spans="1:27" x14ac:dyDescent="0.2">
      <c r="A170" s="145" t="s">
        <v>536</v>
      </c>
      <c r="B170" s="19" t="s">
        <v>387</v>
      </c>
      <c r="C170" s="12" t="s">
        <v>388</v>
      </c>
      <c r="D170" s="55" t="s">
        <v>389</v>
      </c>
      <c r="E170" s="93">
        <v>0</v>
      </c>
      <c r="F170" s="176"/>
      <c r="G170" s="88"/>
      <c r="H170" s="167">
        <v>0</v>
      </c>
      <c r="I170" s="421">
        <v>70858.05</v>
      </c>
      <c r="J170" s="278">
        <v>0</v>
      </c>
      <c r="K170" s="422">
        <v>0</v>
      </c>
      <c r="L170" s="156">
        <v>0</v>
      </c>
      <c r="M170" s="157">
        <v>0</v>
      </c>
      <c r="N170" s="88"/>
      <c r="O170" s="287">
        <v>2165759.4499999997</v>
      </c>
      <c r="P170" s="290">
        <v>0</v>
      </c>
      <c r="Q170" s="293">
        <v>0</v>
      </c>
      <c r="R170" s="426">
        <v>0</v>
      </c>
      <c r="S170" s="160">
        <v>0</v>
      </c>
      <c r="T170" s="160">
        <v>0</v>
      </c>
      <c r="U170" s="108">
        <v>267</v>
      </c>
      <c r="V170" s="108">
        <v>8111.4586142322087</v>
      </c>
      <c r="X170" s="365">
        <f t="shared" si="14"/>
        <v>70858.05</v>
      </c>
      <c r="Y170" s="320">
        <f t="shared" si="16"/>
        <v>0</v>
      </c>
      <c r="Z170" s="321">
        <f t="shared" si="17"/>
        <v>2165759.4499999997</v>
      </c>
      <c r="AA170" s="323">
        <f t="shared" si="15"/>
        <v>2094901.3999999997</v>
      </c>
    </row>
    <row r="171" spans="1:27" x14ac:dyDescent="0.2">
      <c r="A171" s="145" t="s">
        <v>536</v>
      </c>
      <c r="B171" s="19" t="s">
        <v>390</v>
      </c>
      <c r="C171" s="12" t="s">
        <v>388</v>
      </c>
      <c r="D171" s="55" t="s">
        <v>391</v>
      </c>
      <c r="E171" s="93">
        <v>0</v>
      </c>
      <c r="F171" s="176"/>
      <c r="G171" s="88"/>
      <c r="H171" s="167">
        <v>0</v>
      </c>
      <c r="I171" s="421">
        <v>95893.77</v>
      </c>
      <c r="J171" s="278">
        <v>0</v>
      </c>
      <c r="K171" s="422">
        <v>0</v>
      </c>
      <c r="L171" s="156">
        <v>0</v>
      </c>
      <c r="M171" s="157">
        <v>0</v>
      </c>
      <c r="N171" s="88"/>
      <c r="O171" s="287">
        <v>1159790.3599999999</v>
      </c>
      <c r="P171" s="290">
        <v>0</v>
      </c>
      <c r="Q171" s="293">
        <v>0</v>
      </c>
      <c r="R171" s="426">
        <v>0</v>
      </c>
      <c r="S171" s="160">
        <v>0</v>
      </c>
      <c r="T171" s="160">
        <v>0</v>
      </c>
      <c r="U171" s="108">
        <v>201</v>
      </c>
      <c r="V171" s="108">
        <v>5770.1012935323379</v>
      </c>
      <c r="X171" s="365">
        <f t="shared" si="14"/>
        <v>95893.77</v>
      </c>
      <c r="Y171" s="320">
        <f t="shared" si="16"/>
        <v>0</v>
      </c>
      <c r="Z171" s="321">
        <f t="shared" si="17"/>
        <v>1159790.3599999999</v>
      </c>
      <c r="AA171" s="323">
        <f t="shared" si="15"/>
        <v>1063896.5899999999</v>
      </c>
    </row>
    <row r="172" spans="1:27" x14ac:dyDescent="0.2">
      <c r="A172" s="145" t="s">
        <v>537</v>
      </c>
      <c r="B172" s="19" t="s">
        <v>392</v>
      </c>
      <c r="C172" s="12" t="s">
        <v>388</v>
      </c>
      <c r="D172" s="55" t="s">
        <v>393</v>
      </c>
      <c r="E172" s="93">
        <v>0</v>
      </c>
      <c r="F172" s="176"/>
      <c r="G172" s="88"/>
      <c r="H172" s="167">
        <v>0</v>
      </c>
      <c r="I172" s="421">
        <v>91948.9</v>
      </c>
      <c r="J172" s="278">
        <v>0</v>
      </c>
      <c r="K172" s="422">
        <v>0</v>
      </c>
      <c r="L172" s="156">
        <v>0</v>
      </c>
      <c r="M172" s="157">
        <v>0</v>
      </c>
      <c r="N172" s="88"/>
      <c r="O172" s="287">
        <v>2372731.8800000004</v>
      </c>
      <c r="P172" s="290">
        <v>0</v>
      </c>
      <c r="Q172" s="293">
        <v>388705.06</v>
      </c>
      <c r="R172" s="426">
        <v>9711.74</v>
      </c>
      <c r="S172" s="160">
        <v>0</v>
      </c>
      <c r="T172" s="160">
        <v>0</v>
      </c>
      <c r="U172" s="108">
        <v>246</v>
      </c>
      <c r="V172" s="108">
        <v>11264.832032520328</v>
      </c>
      <c r="X172" s="365">
        <f t="shared" si="14"/>
        <v>91948.9</v>
      </c>
      <c r="Y172" s="320">
        <f t="shared" si="16"/>
        <v>0</v>
      </c>
      <c r="Z172" s="321">
        <f t="shared" si="17"/>
        <v>2771148.6800000006</v>
      </c>
      <c r="AA172" s="323">
        <f t="shared" si="15"/>
        <v>2679199.7800000007</v>
      </c>
    </row>
    <row r="173" spans="1:27" x14ac:dyDescent="0.2">
      <c r="A173" s="145" t="s">
        <v>547</v>
      </c>
      <c r="B173" s="19" t="s">
        <v>394</v>
      </c>
      <c r="C173" s="12" t="s">
        <v>388</v>
      </c>
      <c r="D173" s="55" t="s">
        <v>395</v>
      </c>
      <c r="E173" s="93">
        <v>2174920.8200000003</v>
      </c>
      <c r="F173" s="176"/>
      <c r="G173" s="88"/>
      <c r="H173" s="167">
        <v>1460746.8</v>
      </c>
      <c r="I173" s="421">
        <v>430603.65</v>
      </c>
      <c r="J173" s="278">
        <v>1268995.6200000001</v>
      </c>
      <c r="K173" s="422">
        <v>38330.580000000009</v>
      </c>
      <c r="L173" s="156">
        <v>0</v>
      </c>
      <c r="M173" s="157">
        <v>0</v>
      </c>
      <c r="N173" s="88"/>
      <c r="O173" s="287">
        <v>6516689.7900000019</v>
      </c>
      <c r="P173" s="290">
        <v>433430.46</v>
      </c>
      <c r="Q173" s="293">
        <v>949261.40000000014</v>
      </c>
      <c r="R173" s="426">
        <v>18405.34</v>
      </c>
      <c r="S173" s="160">
        <v>0</v>
      </c>
      <c r="T173" s="160">
        <v>0</v>
      </c>
      <c r="U173" s="108">
        <v>796</v>
      </c>
      <c r="V173" s="108">
        <v>9946.9685804020119</v>
      </c>
      <c r="X173" s="365">
        <f t="shared" si="14"/>
        <v>1891350.4500000002</v>
      </c>
      <c r="Y173" s="320">
        <f t="shared" si="16"/>
        <v>1307326.2000000002</v>
      </c>
      <c r="Z173" s="321">
        <f t="shared" si="17"/>
        <v>7917786.9900000021</v>
      </c>
      <c r="AA173" s="323">
        <f t="shared" si="15"/>
        <v>4719110.3400000017</v>
      </c>
    </row>
    <row r="174" spans="1:27" x14ac:dyDescent="0.2">
      <c r="A174" s="145" t="s">
        <v>541</v>
      </c>
      <c r="B174" s="19" t="s">
        <v>396</v>
      </c>
      <c r="C174" s="12" t="s">
        <v>388</v>
      </c>
      <c r="D174" s="55" t="s">
        <v>397</v>
      </c>
      <c r="E174" s="93">
        <v>1374964.46</v>
      </c>
      <c r="F174" s="176"/>
      <c r="G174" s="88"/>
      <c r="H174" s="167">
        <v>1029999.72</v>
      </c>
      <c r="I174" s="421">
        <v>163176.12</v>
      </c>
      <c r="J174" s="278">
        <v>823232.4600000002</v>
      </c>
      <c r="K174" s="422">
        <v>14902</v>
      </c>
      <c r="L174" s="156">
        <v>0</v>
      </c>
      <c r="M174" s="157">
        <v>0</v>
      </c>
      <c r="N174" s="88"/>
      <c r="O174" s="287">
        <v>3864992.75</v>
      </c>
      <c r="P174" s="290">
        <v>0</v>
      </c>
      <c r="Q174" s="293">
        <v>515468.57</v>
      </c>
      <c r="R174" s="426">
        <v>16268</v>
      </c>
      <c r="S174" s="160">
        <v>0</v>
      </c>
      <c r="T174" s="160">
        <v>0</v>
      </c>
      <c r="U174" s="108">
        <v>461</v>
      </c>
      <c r="V174" s="108">
        <v>9537.3737960954459</v>
      </c>
      <c r="X174" s="365">
        <f t="shared" si="14"/>
        <v>1193175.8399999999</v>
      </c>
      <c r="Y174" s="320">
        <f t="shared" si="16"/>
        <v>838134.4600000002</v>
      </c>
      <c r="Z174" s="321">
        <f t="shared" si="17"/>
        <v>4396729.32</v>
      </c>
      <c r="AA174" s="323">
        <f t="shared" si="15"/>
        <v>2365419.0200000005</v>
      </c>
    </row>
    <row r="175" spans="1:27" x14ac:dyDescent="0.2">
      <c r="A175" s="145" t="s">
        <v>558</v>
      </c>
      <c r="B175" s="19" t="s">
        <v>398</v>
      </c>
      <c r="C175" s="12" t="s">
        <v>388</v>
      </c>
      <c r="D175" s="55" t="s">
        <v>399</v>
      </c>
      <c r="E175" s="93">
        <v>6915166.5700000003</v>
      </c>
      <c r="F175" s="176"/>
      <c r="G175" s="88"/>
      <c r="H175" s="167">
        <v>5009253.26</v>
      </c>
      <c r="I175" s="421">
        <v>764255.76</v>
      </c>
      <c r="J175" s="278">
        <v>4222684.25</v>
      </c>
      <c r="K175" s="422">
        <v>108316.05000000002</v>
      </c>
      <c r="L175" s="156">
        <v>0</v>
      </c>
      <c r="M175" s="157">
        <v>0</v>
      </c>
      <c r="N175" s="88"/>
      <c r="O175" s="287">
        <v>19183529.559999995</v>
      </c>
      <c r="P175" s="290">
        <v>2228964.2600000002</v>
      </c>
      <c r="Q175" s="293">
        <v>4048980.6199999992</v>
      </c>
      <c r="R175" s="426">
        <v>119965.38</v>
      </c>
      <c r="S175" s="160">
        <v>0</v>
      </c>
      <c r="T175" s="160">
        <v>0</v>
      </c>
      <c r="U175" s="108">
        <v>2728</v>
      </c>
      <c r="V175" s="108">
        <v>9377.36063782991</v>
      </c>
      <c r="X175" s="365">
        <f t="shared" si="14"/>
        <v>5773509.0199999996</v>
      </c>
      <c r="Y175" s="320">
        <f t="shared" si="16"/>
        <v>4331000.3</v>
      </c>
      <c r="Z175" s="321">
        <f t="shared" si="17"/>
        <v>25581439.819999997</v>
      </c>
      <c r="AA175" s="323">
        <f t="shared" si="15"/>
        <v>15476930.499999996</v>
      </c>
    </row>
    <row r="176" spans="1:27" x14ac:dyDescent="0.2">
      <c r="A176" s="145" t="s">
        <v>536</v>
      </c>
      <c r="B176" s="19" t="s">
        <v>400</v>
      </c>
      <c r="C176" s="12" t="s">
        <v>388</v>
      </c>
      <c r="D176" s="55" t="s">
        <v>401</v>
      </c>
      <c r="E176" s="93">
        <v>0</v>
      </c>
      <c r="F176" s="176"/>
      <c r="G176" s="88"/>
      <c r="H176" s="167">
        <v>0</v>
      </c>
      <c r="I176" s="421">
        <v>44105.760000000002</v>
      </c>
      <c r="J176" s="278">
        <v>0</v>
      </c>
      <c r="K176" s="422">
        <v>0</v>
      </c>
      <c r="L176" s="156">
        <v>0</v>
      </c>
      <c r="M176" s="157">
        <v>0</v>
      </c>
      <c r="N176" s="88"/>
      <c r="O176" s="287">
        <v>890000.84999999986</v>
      </c>
      <c r="P176" s="290">
        <v>0</v>
      </c>
      <c r="Q176" s="293">
        <v>0</v>
      </c>
      <c r="R176" s="426">
        <v>0</v>
      </c>
      <c r="S176" s="160">
        <v>0</v>
      </c>
      <c r="T176" s="160">
        <v>0</v>
      </c>
      <c r="U176" s="108">
        <v>137</v>
      </c>
      <c r="V176" s="108">
        <v>6496.3565693430646</v>
      </c>
      <c r="X176" s="365">
        <f t="shared" si="14"/>
        <v>44105.760000000002</v>
      </c>
      <c r="Y176" s="320">
        <f t="shared" si="16"/>
        <v>0</v>
      </c>
      <c r="Z176" s="321">
        <f t="shared" si="17"/>
        <v>890000.84999999986</v>
      </c>
      <c r="AA176" s="323">
        <f t="shared" si="15"/>
        <v>845895.08999999985</v>
      </c>
    </row>
    <row r="177" spans="1:27" x14ac:dyDescent="0.2">
      <c r="A177" s="145" t="s">
        <v>537</v>
      </c>
      <c r="B177" s="19" t="s">
        <v>402</v>
      </c>
      <c r="C177" s="12" t="s">
        <v>388</v>
      </c>
      <c r="D177" s="55" t="s">
        <v>403</v>
      </c>
      <c r="E177" s="93">
        <v>1589865.58</v>
      </c>
      <c r="F177" s="176"/>
      <c r="G177" s="88"/>
      <c r="H177" s="167">
        <v>1100727.8700000001</v>
      </c>
      <c r="I177" s="421">
        <v>164196.37</v>
      </c>
      <c r="J177" s="278">
        <v>916929.65000000014</v>
      </c>
      <c r="K177" s="422">
        <v>29758.93</v>
      </c>
      <c r="L177" s="156">
        <v>0</v>
      </c>
      <c r="M177" s="157">
        <v>0</v>
      </c>
      <c r="N177" s="88"/>
      <c r="O177" s="287">
        <v>3045602.2500000009</v>
      </c>
      <c r="P177" s="290">
        <v>0</v>
      </c>
      <c r="Q177" s="293">
        <v>492671.48</v>
      </c>
      <c r="R177" s="426">
        <v>14048.29</v>
      </c>
      <c r="S177" s="160">
        <v>0</v>
      </c>
      <c r="T177" s="160">
        <v>0</v>
      </c>
      <c r="U177" s="108">
        <v>328</v>
      </c>
      <c r="V177" s="108">
        <v>10830.250060975613</v>
      </c>
      <c r="X177" s="365">
        <f t="shared" si="14"/>
        <v>1264924.2400000002</v>
      </c>
      <c r="Y177" s="320">
        <f t="shared" si="16"/>
        <v>946688.58000000019</v>
      </c>
      <c r="Z177" s="321">
        <f t="shared" si="17"/>
        <v>3552322.0200000009</v>
      </c>
      <c r="AA177" s="323">
        <f t="shared" si="15"/>
        <v>1340709.2000000007</v>
      </c>
    </row>
    <row r="178" spans="1:27" x14ac:dyDescent="0.2">
      <c r="A178" s="145" t="s">
        <v>536</v>
      </c>
      <c r="B178" s="19" t="s">
        <v>404</v>
      </c>
      <c r="C178" s="12" t="s">
        <v>388</v>
      </c>
      <c r="D178" s="55" t="s">
        <v>405</v>
      </c>
      <c r="E178" s="93">
        <v>0</v>
      </c>
      <c r="F178" s="176"/>
      <c r="G178" s="88"/>
      <c r="H178" s="167">
        <v>0</v>
      </c>
      <c r="I178" s="421">
        <v>71932.2</v>
      </c>
      <c r="J178" s="278">
        <v>0</v>
      </c>
      <c r="K178" s="422">
        <v>0</v>
      </c>
      <c r="L178" s="156">
        <v>0</v>
      </c>
      <c r="M178" s="157">
        <v>0</v>
      </c>
      <c r="N178" s="88"/>
      <c r="O178" s="287">
        <v>983165.11</v>
      </c>
      <c r="P178" s="290">
        <v>0</v>
      </c>
      <c r="Q178" s="293">
        <v>0</v>
      </c>
      <c r="R178" s="426">
        <v>0</v>
      </c>
      <c r="S178" s="160">
        <v>0</v>
      </c>
      <c r="T178" s="160">
        <v>0</v>
      </c>
      <c r="U178" s="108">
        <v>129</v>
      </c>
      <c r="V178" s="108">
        <v>7621.4349612403103</v>
      </c>
      <c r="X178" s="365">
        <f t="shared" si="14"/>
        <v>71932.2</v>
      </c>
      <c r="Y178" s="320">
        <f t="shared" si="16"/>
        <v>0</v>
      </c>
      <c r="Z178" s="321">
        <f t="shared" si="17"/>
        <v>983165.11</v>
      </c>
      <c r="AA178" s="323">
        <f t="shared" si="15"/>
        <v>911232.91</v>
      </c>
    </row>
    <row r="179" spans="1:27" x14ac:dyDescent="0.2">
      <c r="A179" s="145" t="s">
        <v>536</v>
      </c>
      <c r="B179" s="19" t="s">
        <v>406</v>
      </c>
      <c r="C179" s="12" t="s">
        <v>388</v>
      </c>
      <c r="D179" s="55" t="s">
        <v>407</v>
      </c>
      <c r="E179" s="93">
        <v>0</v>
      </c>
      <c r="F179" s="176"/>
      <c r="G179" s="88"/>
      <c r="H179" s="167">
        <v>0</v>
      </c>
      <c r="I179" s="421">
        <v>31777.200000000001</v>
      </c>
      <c r="J179" s="278">
        <v>0</v>
      </c>
      <c r="K179" s="422">
        <v>0</v>
      </c>
      <c r="L179" s="156">
        <v>0</v>
      </c>
      <c r="M179" s="157">
        <v>0</v>
      </c>
      <c r="N179" s="88"/>
      <c r="O179" s="287">
        <v>64114.369999999995</v>
      </c>
      <c r="P179" s="290">
        <v>0</v>
      </c>
      <c r="Q179" s="293">
        <v>0</v>
      </c>
      <c r="R179" s="426">
        <v>0</v>
      </c>
      <c r="S179" s="160">
        <v>0</v>
      </c>
      <c r="T179" s="160">
        <v>0</v>
      </c>
      <c r="U179" s="108">
        <v>20</v>
      </c>
      <c r="V179" s="108">
        <v>3205.7184999999999</v>
      </c>
      <c r="X179" s="365">
        <f t="shared" si="14"/>
        <v>31777.200000000001</v>
      </c>
      <c r="Y179" s="320">
        <f t="shared" si="16"/>
        <v>0</v>
      </c>
      <c r="Z179" s="321">
        <f t="shared" si="17"/>
        <v>64114.369999999995</v>
      </c>
      <c r="AA179" s="323">
        <f t="shared" si="15"/>
        <v>32337.169999999995</v>
      </c>
    </row>
    <row r="180" spans="1:27" x14ac:dyDescent="0.2">
      <c r="A180" s="145" t="s">
        <v>536</v>
      </c>
      <c r="B180" s="19" t="s">
        <v>408</v>
      </c>
      <c r="C180" s="12" t="s">
        <v>388</v>
      </c>
      <c r="D180" s="55" t="s">
        <v>409</v>
      </c>
      <c r="E180" s="93">
        <v>0</v>
      </c>
      <c r="F180" s="176"/>
      <c r="G180" s="88"/>
      <c r="H180" s="167">
        <v>0</v>
      </c>
      <c r="I180" s="421">
        <v>0</v>
      </c>
      <c r="J180" s="278">
        <v>0</v>
      </c>
      <c r="K180" s="422">
        <v>0</v>
      </c>
      <c r="L180" s="156">
        <v>0</v>
      </c>
      <c r="M180" s="157">
        <v>0</v>
      </c>
      <c r="N180" s="88"/>
      <c r="O180" s="287">
        <v>159462.74999999997</v>
      </c>
      <c r="P180" s="290">
        <v>0</v>
      </c>
      <c r="Q180" s="293">
        <v>0</v>
      </c>
      <c r="R180" s="426">
        <v>0</v>
      </c>
      <c r="S180" s="160">
        <v>0</v>
      </c>
      <c r="T180" s="160">
        <v>0</v>
      </c>
      <c r="U180" s="108">
        <v>27</v>
      </c>
      <c r="V180" s="108">
        <v>5906.0277777777765</v>
      </c>
      <c r="X180" s="365">
        <f t="shared" si="14"/>
        <v>0</v>
      </c>
      <c r="Y180" s="320">
        <f t="shared" si="16"/>
        <v>0</v>
      </c>
      <c r="Z180" s="321">
        <f t="shared" si="17"/>
        <v>159462.74999999997</v>
      </c>
      <c r="AA180" s="323">
        <f t="shared" si="15"/>
        <v>159462.74999999997</v>
      </c>
    </row>
    <row r="181" spans="1:27" x14ac:dyDescent="0.2">
      <c r="A181" s="145" t="s">
        <v>536</v>
      </c>
      <c r="B181" s="19" t="s">
        <v>410</v>
      </c>
      <c r="C181" s="12" t="s">
        <v>388</v>
      </c>
      <c r="D181" s="55" t="s">
        <v>411</v>
      </c>
      <c r="E181" s="93">
        <v>0</v>
      </c>
      <c r="F181" s="176"/>
      <c r="G181" s="88"/>
      <c r="H181" s="167">
        <v>0</v>
      </c>
      <c r="I181" s="421">
        <v>0</v>
      </c>
      <c r="J181" s="278">
        <v>0</v>
      </c>
      <c r="K181" s="422">
        <v>0</v>
      </c>
      <c r="L181" s="156">
        <v>0</v>
      </c>
      <c r="M181" s="157">
        <v>0</v>
      </c>
      <c r="N181" s="88"/>
      <c r="O181" s="287">
        <v>44924.720000000008</v>
      </c>
      <c r="P181" s="290">
        <v>0</v>
      </c>
      <c r="Q181" s="293">
        <v>0</v>
      </c>
      <c r="R181" s="426">
        <v>0</v>
      </c>
      <c r="S181" s="160">
        <v>0</v>
      </c>
      <c r="T181" s="160">
        <v>0</v>
      </c>
      <c r="U181" s="108" t="s">
        <v>504</v>
      </c>
      <c r="V181" s="108" t="s">
        <v>504</v>
      </c>
      <c r="X181" s="365">
        <f t="shared" si="14"/>
        <v>0</v>
      </c>
      <c r="Y181" s="320">
        <f t="shared" si="16"/>
        <v>0</v>
      </c>
      <c r="Z181" s="321">
        <f t="shared" si="17"/>
        <v>44924.720000000008</v>
      </c>
      <c r="AA181" s="323">
        <f t="shared" si="15"/>
        <v>44924.720000000008</v>
      </c>
    </row>
    <row r="182" spans="1:27" x14ac:dyDescent="0.2">
      <c r="A182" s="147" t="s">
        <v>534</v>
      </c>
      <c r="B182" s="23" t="s">
        <v>412</v>
      </c>
      <c r="C182" s="12" t="s">
        <v>413</v>
      </c>
      <c r="D182" s="55" t="s">
        <v>414</v>
      </c>
      <c r="E182" s="93">
        <v>0</v>
      </c>
      <c r="F182" s="176"/>
      <c r="G182" s="88"/>
      <c r="H182" s="167">
        <v>0</v>
      </c>
      <c r="I182" s="421">
        <v>70192.005000000005</v>
      </c>
      <c r="J182" s="278">
        <v>0</v>
      </c>
      <c r="K182" s="422">
        <v>0</v>
      </c>
      <c r="L182" s="156">
        <v>0</v>
      </c>
      <c r="M182" s="157">
        <v>0</v>
      </c>
      <c r="N182" s="88"/>
      <c r="O182" s="287">
        <v>813960.90999999992</v>
      </c>
      <c r="P182" s="290">
        <v>0</v>
      </c>
      <c r="Q182" s="293">
        <v>0</v>
      </c>
      <c r="R182" s="426">
        <v>0</v>
      </c>
      <c r="S182" s="160">
        <v>0</v>
      </c>
      <c r="T182" s="160">
        <v>0</v>
      </c>
      <c r="U182" s="108">
        <v>140</v>
      </c>
      <c r="V182" s="108">
        <v>5814.0064999999995</v>
      </c>
      <c r="X182" s="365">
        <f t="shared" si="14"/>
        <v>70192.005000000005</v>
      </c>
      <c r="Y182" s="320">
        <f t="shared" si="16"/>
        <v>0</v>
      </c>
      <c r="Z182" s="321">
        <f t="shared" si="17"/>
        <v>813960.90999999992</v>
      </c>
      <c r="AA182" s="323">
        <f t="shared" si="15"/>
        <v>743768.90499999991</v>
      </c>
    </row>
    <row r="183" spans="1:27" x14ac:dyDescent="0.2">
      <c r="A183" s="147" t="s">
        <v>534</v>
      </c>
      <c r="B183" s="23" t="s">
        <v>415</v>
      </c>
      <c r="C183" s="12" t="s">
        <v>413</v>
      </c>
      <c r="D183" s="55" t="s">
        <v>416</v>
      </c>
      <c r="E183" s="93">
        <v>0</v>
      </c>
      <c r="F183" s="176"/>
      <c r="G183" s="88"/>
      <c r="H183" s="167">
        <v>0</v>
      </c>
      <c r="I183" s="421">
        <v>119431.755</v>
      </c>
      <c r="J183" s="278">
        <v>0</v>
      </c>
      <c r="K183" s="422">
        <v>0</v>
      </c>
      <c r="L183" s="156">
        <v>0</v>
      </c>
      <c r="M183" s="157">
        <v>0</v>
      </c>
      <c r="N183" s="88"/>
      <c r="O183" s="287">
        <v>671524.73</v>
      </c>
      <c r="P183" s="290">
        <v>0</v>
      </c>
      <c r="Q183" s="293">
        <v>0</v>
      </c>
      <c r="R183" s="426">
        <v>0</v>
      </c>
      <c r="S183" s="160">
        <v>0</v>
      </c>
      <c r="T183" s="160">
        <v>0</v>
      </c>
      <c r="U183" s="108">
        <v>108</v>
      </c>
      <c r="V183" s="108">
        <v>6217.8215740740743</v>
      </c>
      <c r="X183" s="365">
        <f t="shared" si="14"/>
        <v>119431.755</v>
      </c>
      <c r="Y183" s="320">
        <f t="shared" si="16"/>
        <v>0</v>
      </c>
      <c r="Z183" s="321">
        <f t="shared" si="17"/>
        <v>671524.73</v>
      </c>
      <c r="AA183" s="323">
        <f t="shared" si="15"/>
        <v>552092.97499999998</v>
      </c>
    </row>
    <row r="184" spans="1:27" x14ac:dyDescent="0.2">
      <c r="A184" s="147" t="s">
        <v>530</v>
      </c>
      <c r="B184" s="23" t="s">
        <v>417</v>
      </c>
      <c r="C184" s="12" t="s">
        <v>413</v>
      </c>
      <c r="D184" s="55" t="s">
        <v>418</v>
      </c>
      <c r="E184" s="93">
        <v>0</v>
      </c>
      <c r="F184" s="176"/>
      <c r="G184" s="88"/>
      <c r="H184" s="167">
        <v>0</v>
      </c>
      <c r="I184" s="421">
        <v>7985.9449999999997</v>
      </c>
      <c r="J184" s="278">
        <v>0</v>
      </c>
      <c r="K184" s="422">
        <v>0</v>
      </c>
      <c r="L184" s="156">
        <v>0</v>
      </c>
      <c r="M184" s="157">
        <v>0</v>
      </c>
      <c r="N184" s="88"/>
      <c r="O184" s="287">
        <v>132843.52000000002</v>
      </c>
      <c r="P184" s="290">
        <v>0</v>
      </c>
      <c r="Q184" s="293">
        <v>0</v>
      </c>
      <c r="R184" s="426">
        <v>0</v>
      </c>
      <c r="S184" s="160">
        <v>0</v>
      </c>
      <c r="T184" s="160">
        <v>0</v>
      </c>
      <c r="U184" s="108" t="s">
        <v>504</v>
      </c>
      <c r="V184" s="108" t="s">
        <v>504</v>
      </c>
      <c r="X184" s="365">
        <f t="shared" si="14"/>
        <v>7985.9449999999997</v>
      </c>
      <c r="Y184" s="320">
        <f t="shared" si="16"/>
        <v>0</v>
      </c>
      <c r="Z184" s="321">
        <f t="shared" si="17"/>
        <v>132843.52000000002</v>
      </c>
      <c r="AA184" s="323">
        <f t="shared" si="15"/>
        <v>124857.57500000001</v>
      </c>
    </row>
    <row r="185" spans="1:27" x14ac:dyDescent="0.2">
      <c r="A185" s="147" t="s">
        <v>530</v>
      </c>
      <c r="B185" s="23" t="s">
        <v>419</v>
      </c>
      <c r="C185" s="12" t="s">
        <v>413</v>
      </c>
      <c r="D185" s="55" t="s">
        <v>420</v>
      </c>
      <c r="E185" s="93">
        <v>0</v>
      </c>
      <c r="F185" s="176"/>
      <c r="G185" s="88"/>
      <c r="H185" s="167">
        <v>0</v>
      </c>
      <c r="I185" s="421">
        <v>10287.58</v>
      </c>
      <c r="J185" s="278">
        <v>0</v>
      </c>
      <c r="K185" s="422">
        <v>0</v>
      </c>
      <c r="L185" s="156">
        <v>0</v>
      </c>
      <c r="M185" s="157">
        <v>0</v>
      </c>
      <c r="N185" s="88"/>
      <c r="O185" s="287">
        <v>20095.849999999999</v>
      </c>
      <c r="P185" s="290">
        <v>0</v>
      </c>
      <c r="Q185" s="293">
        <v>0</v>
      </c>
      <c r="R185" s="426">
        <v>0</v>
      </c>
      <c r="S185" s="160">
        <v>0</v>
      </c>
      <c r="T185" s="160">
        <v>0</v>
      </c>
      <c r="U185" s="108" t="s">
        <v>504</v>
      </c>
      <c r="V185" s="108" t="s">
        <v>504</v>
      </c>
      <c r="X185" s="365">
        <f t="shared" si="14"/>
        <v>10287.58</v>
      </c>
      <c r="Y185" s="320">
        <f t="shared" si="16"/>
        <v>0</v>
      </c>
      <c r="Z185" s="321">
        <f t="shared" si="17"/>
        <v>20095.849999999999</v>
      </c>
      <c r="AA185" s="323">
        <f t="shared" si="15"/>
        <v>9808.2699999999986</v>
      </c>
    </row>
    <row r="186" spans="1:27" x14ac:dyDescent="0.2">
      <c r="A186" s="147" t="s">
        <v>540</v>
      </c>
      <c r="B186" s="23" t="s">
        <v>421</v>
      </c>
      <c r="C186" s="12"/>
      <c r="D186" s="55" t="s">
        <v>422</v>
      </c>
      <c r="E186" s="93">
        <v>3565010</v>
      </c>
      <c r="F186" s="176"/>
      <c r="G186" s="88"/>
      <c r="H186" s="167">
        <v>2403892</v>
      </c>
      <c r="I186" s="423">
        <v>0</v>
      </c>
      <c r="J186" s="278">
        <v>0</v>
      </c>
      <c r="K186" s="422">
        <v>0</v>
      </c>
      <c r="L186" s="156">
        <v>0</v>
      </c>
      <c r="M186" s="157">
        <v>0</v>
      </c>
      <c r="N186" s="88"/>
      <c r="O186" s="287">
        <v>6213934.7599999961</v>
      </c>
      <c r="P186" s="290">
        <v>0</v>
      </c>
      <c r="Q186" s="293">
        <v>2502033.5700000008</v>
      </c>
      <c r="R186" s="426">
        <v>11892</v>
      </c>
      <c r="S186" s="160">
        <v>0</v>
      </c>
      <c r="T186" s="160">
        <v>0</v>
      </c>
      <c r="U186" s="108">
        <v>1504</v>
      </c>
      <c r="V186" s="108">
        <v>5803.0986236702101</v>
      </c>
      <c r="X186" s="365">
        <f t="shared" si="14"/>
        <v>2403892</v>
      </c>
      <c r="Y186" s="320">
        <f t="shared" si="16"/>
        <v>0</v>
      </c>
      <c r="Z186" s="321">
        <f t="shared" si="17"/>
        <v>8727860.3299999963</v>
      </c>
      <c r="AA186" s="323">
        <f t="shared" si="15"/>
        <v>6323968.3299999963</v>
      </c>
    </row>
    <row r="187" spans="1:27" x14ac:dyDescent="0.2">
      <c r="A187" s="148" t="s">
        <v>530</v>
      </c>
      <c r="B187" s="41" t="s">
        <v>423</v>
      </c>
      <c r="C187" s="65"/>
      <c r="D187" s="42" t="s">
        <v>424</v>
      </c>
      <c r="E187" s="93">
        <v>5118578.0900000008</v>
      </c>
      <c r="F187" s="176"/>
      <c r="G187" s="88"/>
      <c r="H187" s="167">
        <v>3229385</v>
      </c>
      <c r="I187" s="423" t="s">
        <v>505</v>
      </c>
      <c r="J187" s="278">
        <v>2152727.6700000004</v>
      </c>
      <c r="K187" s="422">
        <v>75056.800000000003</v>
      </c>
      <c r="L187" s="156">
        <v>0</v>
      </c>
      <c r="M187" s="157">
        <v>0</v>
      </c>
      <c r="N187" s="88"/>
      <c r="O187" s="287">
        <v>3812842.2500000005</v>
      </c>
      <c r="P187" s="290">
        <v>0</v>
      </c>
      <c r="Q187" s="293">
        <v>1199426</v>
      </c>
      <c r="R187" s="426">
        <v>50067.199999999997</v>
      </c>
      <c r="S187" s="160">
        <v>0</v>
      </c>
      <c r="T187" s="160">
        <v>0</v>
      </c>
      <c r="U187" s="108" t="s">
        <v>504</v>
      </c>
      <c r="V187" s="108" t="s">
        <v>504</v>
      </c>
      <c r="X187" s="365">
        <f t="shared" si="14"/>
        <v>3229385</v>
      </c>
      <c r="Y187" s="320">
        <f t="shared" si="16"/>
        <v>2227784.4700000002</v>
      </c>
      <c r="Z187" s="321">
        <f t="shared" si="17"/>
        <v>5062335.45</v>
      </c>
      <c r="AA187" s="323">
        <f t="shared" si="15"/>
        <v>-394834.02000000048</v>
      </c>
    </row>
    <row r="188" spans="1:27" x14ac:dyDescent="0.2">
      <c r="A188" s="148" t="s">
        <v>517</v>
      </c>
      <c r="B188" s="41" t="s">
        <v>425</v>
      </c>
      <c r="C188" s="65"/>
      <c r="D188" s="42" t="s">
        <v>426</v>
      </c>
      <c r="E188" s="93">
        <v>1380855.7299999997</v>
      </c>
      <c r="F188" s="176"/>
      <c r="G188" s="88"/>
      <c r="H188" s="167">
        <v>1105716.3900000001</v>
      </c>
      <c r="I188" s="423" t="s">
        <v>505</v>
      </c>
      <c r="J188" s="278">
        <v>794814</v>
      </c>
      <c r="K188" s="422">
        <v>31294</v>
      </c>
      <c r="L188" s="156">
        <v>0</v>
      </c>
      <c r="M188" s="157">
        <v>0</v>
      </c>
      <c r="N188" s="88"/>
      <c r="O188" s="287">
        <v>393765.40999999992</v>
      </c>
      <c r="P188" s="290">
        <v>0</v>
      </c>
      <c r="Q188" s="293">
        <v>67043</v>
      </c>
      <c r="R188" s="426">
        <v>2146</v>
      </c>
      <c r="S188" s="160">
        <v>0</v>
      </c>
      <c r="T188" s="160">
        <v>0</v>
      </c>
      <c r="U188" s="108" t="s">
        <v>504</v>
      </c>
      <c r="V188" s="108" t="s">
        <v>504</v>
      </c>
      <c r="X188" s="365">
        <f t="shared" si="14"/>
        <v>1105716.3900000001</v>
      </c>
      <c r="Y188" s="320">
        <f t="shared" si="16"/>
        <v>826108</v>
      </c>
      <c r="Z188" s="321">
        <f t="shared" si="17"/>
        <v>462954.40999999992</v>
      </c>
      <c r="AA188" s="323">
        <f t="shared" si="15"/>
        <v>-1468869.9800000002</v>
      </c>
    </row>
    <row r="189" spans="1:27" x14ac:dyDescent="0.2">
      <c r="A189" s="148" t="s">
        <v>536</v>
      </c>
      <c r="B189" s="41" t="s">
        <v>427</v>
      </c>
      <c r="C189" s="65"/>
      <c r="D189" s="42" t="s">
        <v>428</v>
      </c>
      <c r="E189" s="93">
        <v>3217420.94</v>
      </c>
      <c r="F189" s="176"/>
      <c r="G189" s="88"/>
      <c r="H189" s="167">
        <v>2264048.5</v>
      </c>
      <c r="I189" s="423" t="s">
        <v>505</v>
      </c>
      <c r="J189" s="278">
        <v>1591606</v>
      </c>
      <c r="K189" s="422">
        <v>38811</v>
      </c>
      <c r="L189" s="156">
        <v>0</v>
      </c>
      <c r="M189" s="157">
        <v>0</v>
      </c>
      <c r="N189" s="88"/>
      <c r="O189" s="287">
        <v>3622980.3599999994</v>
      </c>
      <c r="P189" s="290">
        <v>0</v>
      </c>
      <c r="Q189" s="293">
        <v>1428487</v>
      </c>
      <c r="R189" s="426">
        <v>39366</v>
      </c>
      <c r="S189" s="160">
        <v>0</v>
      </c>
      <c r="T189" s="160">
        <v>0</v>
      </c>
      <c r="U189" s="108" t="s">
        <v>504</v>
      </c>
      <c r="V189" s="108" t="s">
        <v>504</v>
      </c>
      <c r="X189" s="365">
        <f t="shared" si="14"/>
        <v>2264048.5</v>
      </c>
      <c r="Y189" s="320">
        <f t="shared" si="16"/>
        <v>1630417</v>
      </c>
      <c r="Z189" s="321">
        <f t="shared" si="17"/>
        <v>5090833.3599999994</v>
      </c>
      <c r="AA189" s="323">
        <f t="shared" si="15"/>
        <v>1196367.8599999994</v>
      </c>
    </row>
    <row r="190" spans="1:27" x14ac:dyDescent="0.2">
      <c r="A190" s="148" t="s">
        <v>534</v>
      </c>
      <c r="B190" s="41" t="s">
        <v>429</v>
      </c>
      <c r="C190" s="65"/>
      <c r="D190" s="42" t="s">
        <v>430</v>
      </c>
      <c r="E190" s="93">
        <v>2531448.27</v>
      </c>
      <c r="F190" s="176"/>
      <c r="G190" s="88"/>
      <c r="H190" s="167">
        <v>1967000.85</v>
      </c>
      <c r="I190" s="423" t="s">
        <v>505</v>
      </c>
      <c r="J190" s="278">
        <v>1082377.04</v>
      </c>
      <c r="K190" s="422">
        <v>49462.419999999991</v>
      </c>
      <c r="L190" s="156">
        <v>0</v>
      </c>
      <c r="M190" s="157">
        <v>0</v>
      </c>
      <c r="N190" s="88"/>
      <c r="O190" s="287">
        <v>1823767.65</v>
      </c>
      <c r="P190" s="290">
        <v>0</v>
      </c>
      <c r="Q190" s="293">
        <v>1034073</v>
      </c>
      <c r="R190" s="426">
        <v>47518</v>
      </c>
      <c r="S190" s="160">
        <v>0</v>
      </c>
      <c r="T190" s="160">
        <v>0</v>
      </c>
      <c r="U190" s="108" t="s">
        <v>504</v>
      </c>
      <c r="V190" s="108" t="s">
        <v>504</v>
      </c>
      <c r="X190" s="365">
        <f t="shared" si="14"/>
        <v>1967000.85</v>
      </c>
      <c r="Y190" s="320">
        <f t="shared" si="16"/>
        <v>1131839.46</v>
      </c>
      <c r="Z190" s="321">
        <f t="shared" si="17"/>
        <v>2905358.65</v>
      </c>
      <c r="AA190" s="323">
        <f t="shared" si="15"/>
        <v>-193481.66000000015</v>
      </c>
    </row>
    <row r="191" spans="1:27" x14ac:dyDescent="0.2">
      <c r="A191" s="148" t="s">
        <v>533</v>
      </c>
      <c r="B191" s="41" t="s">
        <v>431</v>
      </c>
      <c r="C191" s="65"/>
      <c r="D191" s="42" t="s">
        <v>432</v>
      </c>
      <c r="E191" s="93">
        <v>1912982.71</v>
      </c>
      <c r="F191" s="176"/>
      <c r="G191" s="88"/>
      <c r="H191" s="167">
        <v>1496329.39</v>
      </c>
      <c r="I191" s="423" t="s">
        <v>505</v>
      </c>
      <c r="J191" s="278">
        <v>1140257.5</v>
      </c>
      <c r="K191" s="422">
        <v>48992.59</v>
      </c>
      <c r="L191" s="156">
        <v>0</v>
      </c>
      <c r="M191" s="157">
        <v>0</v>
      </c>
      <c r="N191" s="88"/>
      <c r="O191" s="287">
        <v>0</v>
      </c>
      <c r="P191" s="290">
        <v>0</v>
      </c>
      <c r="Q191" s="293">
        <v>0</v>
      </c>
      <c r="R191" s="426">
        <v>0</v>
      </c>
      <c r="S191" s="160">
        <v>0</v>
      </c>
      <c r="T191" s="160">
        <v>0</v>
      </c>
      <c r="U191" s="108" t="s">
        <v>504</v>
      </c>
      <c r="V191" s="108" t="s">
        <v>504</v>
      </c>
      <c r="X191" s="365">
        <f t="shared" si="14"/>
        <v>1496329.39</v>
      </c>
      <c r="Y191" s="320">
        <f t="shared" si="16"/>
        <v>1189250.0900000001</v>
      </c>
      <c r="Z191" s="321">
        <f t="shared" si="17"/>
        <v>0</v>
      </c>
      <c r="AA191" s="323">
        <f t="shared" si="15"/>
        <v>-2685579.48</v>
      </c>
    </row>
    <row r="192" spans="1:27" x14ac:dyDescent="0.2">
      <c r="A192" s="149" t="s">
        <v>529</v>
      </c>
      <c r="B192" s="43" t="s">
        <v>433</v>
      </c>
      <c r="C192" s="65"/>
      <c r="D192" s="42" t="s">
        <v>434</v>
      </c>
      <c r="E192" s="93">
        <v>3315205.81</v>
      </c>
      <c r="F192" s="176"/>
      <c r="G192" s="88"/>
      <c r="H192" s="167">
        <v>2198564.37</v>
      </c>
      <c r="I192" s="423" t="s">
        <v>505</v>
      </c>
      <c r="J192" s="278">
        <v>1628942.8599999999</v>
      </c>
      <c r="K192" s="422">
        <v>50579.21</v>
      </c>
      <c r="L192" s="156">
        <v>0</v>
      </c>
      <c r="M192" s="157">
        <v>0</v>
      </c>
      <c r="N192" s="88"/>
      <c r="O192" s="287">
        <v>2986719.5900000003</v>
      </c>
      <c r="P192" s="290">
        <v>0</v>
      </c>
      <c r="Q192" s="293">
        <v>1467987.4800000002</v>
      </c>
      <c r="R192" s="426">
        <v>40508.83</v>
      </c>
      <c r="S192" s="160">
        <v>0</v>
      </c>
      <c r="T192" s="160">
        <v>0</v>
      </c>
      <c r="U192" s="108" t="s">
        <v>504</v>
      </c>
      <c r="V192" s="108" t="s">
        <v>504</v>
      </c>
      <c r="X192" s="365">
        <f t="shared" si="14"/>
        <v>2198564.37</v>
      </c>
      <c r="Y192" s="320">
        <f t="shared" si="16"/>
        <v>1679522.0699999998</v>
      </c>
      <c r="Z192" s="321">
        <f t="shared" si="17"/>
        <v>4495215.9000000004</v>
      </c>
      <c r="AA192" s="323">
        <f t="shared" si="15"/>
        <v>617129.46000000043</v>
      </c>
    </row>
    <row r="193" spans="1:27" x14ac:dyDescent="0.2">
      <c r="A193" s="148" t="s">
        <v>528</v>
      </c>
      <c r="B193" s="41" t="s">
        <v>435</v>
      </c>
      <c r="C193" s="65"/>
      <c r="D193" s="42" t="s">
        <v>436</v>
      </c>
      <c r="E193" s="93">
        <v>2032511.4500000002</v>
      </c>
      <c r="F193" s="176"/>
      <c r="G193" s="88"/>
      <c r="H193" s="167">
        <v>1474075.82</v>
      </c>
      <c r="I193" s="423" t="s">
        <v>505</v>
      </c>
      <c r="J193" s="278">
        <v>1189171.5699999998</v>
      </c>
      <c r="K193" s="422">
        <v>51103.78</v>
      </c>
      <c r="L193" s="156">
        <v>0</v>
      </c>
      <c r="M193" s="157">
        <v>0</v>
      </c>
      <c r="N193" s="88"/>
      <c r="O193" s="287">
        <v>1831807.2400000002</v>
      </c>
      <c r="P193" s="290">
        <v>0</v>
      </c>
      <c r="Q193" s="293">
        <v>1119626.8099999998</v>
      </c>
      <c r="R193" s="426">
        <v>38132.939999999995</v>
      </c>
      <c r="S193" s="160">
        <v>0</v>
      </c>
      <c r="T193" s="160">
        <v>0</v>
      </c>
      <c r="U193" s="108" t="s">
        <v>504</v>
      </c>
      <c r="V193" s="108" t="s">
        <v>504</v>
      </c>
      <c r="X193" s="365">
        <f t="shared" si="14"/>
        <v>1474075.82</v>
      </c>
      <c r="Y193" s="320">
        <f t="shared" si="16"/>
        <v>1240275.3499999999</v>
      </c>
      <c r="Z193" s="321">
        <f t="shared" si="17"/>
        <v>2989566.9899999998</v>
      </c>
      <c r="AA193" s="323">
        <f t="shared" si="15"/>
        <v>275215.81999999983</v>
      </c>
    </row>
    <row r="194" spans="1:27" x14ac:dyDescent="0.2">
      <c r="A194" s="148" t="s">
        <v>522</v>
      </c>
      <c r="B194" s="41" t="s">
        <v>437</v>
      </c>
      <c r="C194" s="65"/>
      <c r="D194" s="42" t="s">
        <v>438</v>
      </c>
      <c r="E194" s="93">
        <v>1451625.6500000001</v>
      </c>
      <c r="F194" s="176"/>
      <c r="G194" s="88"/>
      <c r="H194" s="167">
        <v>1079254.29</v>
      </c>
      <c r="I194" s="423" t="s">
        <v>505</v>
      </c>
      <c r="J194" s="278">
        <v>919503.65</v>
      </c>
      <c r="K194" s="422">
        <v>22013.11</v>
      </c>
      <c r="L194" s="156">
        <v>0</v>
      </c>
      <c r="M194" s="157">
        <v>0</v>
      </c>
      <c r="N194" s="88"/>
      <c r="O194" s="287">
        <v>938327.4</v>
      </c>
      <c r="P194" s="290">
        <v>0</v>
      </c>
      <c r="Q194" s="293">
        <v>744662.70000000007</v>
      </c>
      <c r="R194" s="426">
        <v>27848.11</v>
      </c>
      <c r="S194" s="160">
        <v>0</v>
      </c>
      <c r="T194" s="160">
        <v>0</v>
      </c>
      <c r="U194" s="108" t="s">
        <v>504</v>
      </c>
      <c r="V194" s="108" t="s">
        <v>504</v>
      </c>
      <c r="X194" s="365">
        <f t="shared" si="14"/>
        <v>1079254.29</v>
      </c>
      <c r="Y194" s="320">
        <f t="shared" si="16"/>
        <v>941516.76</v>
      </c>
      <c r="Z194" s="321">
        <f t="shared" si="17"/>
        <v>1710838.2100000002</v>
      </c>
      <c r="AA194" s="323">
        <f t="shared" si="15"/>
        <v>-309932.83999999985</v>
      </c>
    </row>
    <row r="195" spans="1:27" x14ac:dyDescent="0.2">
      <c r="A195" s="148" t="s">
        <v>526</v>
      </c>
      <c r="B195" s="41" t="s">
        <v>439</v>
      </c>
      <c r="C195" s="65"/>
      <c r="D195" s="42" t="s">
        <v>440</v>
      </c>
      <c r="E195" s="93">
        <v>1105807.8</v>
      </c>
      <c r="F195" s="176"/>
      <c r="G195" s="88"/>
      <c r="H195" s="167">
        <v>783581.06</v>
      </c>
      <c r="I195" s="423" t="s">
        <v>505</v>
      </c>
      <c r="J195" s="278">
        <v>1016183</v>
      </c>
      <c r="K195" s="422">
        <v>57736</v>
      </c>
      <c r="L195" s="156">
        <v>0</v>
      </c>
      <c r="M195" s="157">
        <v>0</v>
      </c>
      <c r="N195" s="88"/>
      <c r="O195" s="287">
        <v>729400.93</v>
      </c>
      <c r="P195" s="290">
        <v>0</v>
      </c>
      <c r="Q195" s="293">
        <v>689311.54</v>
      </c>
      <c r="R195" s="426">
        <v>37067.630000000005</v>
      </c>
      <c r="S195" s="160">
        <v>0</v>
      </c>
      <c r="T195" s="160">
        <v>0</v>
      </c>
      <c r="U195" s="108" t="s">
        <v>504</v>
      </c>
      <c r="V195" s="108" t="s">
        <v>504</v>
      </c>
      <c r="X195" s="365">
        <f t="shared" si="14"/>
        <v>783581.06</v>
      </c>
      <c r="Y195" s="320">
        <f t="shared" si="16"/>
        <v>1073919</v>
      </c>
      <c r="Z195" s="321">
        <f t="shared" si="17"/>
        <v>1455780.1</v>
      </c>
      <c r="AA195" s="323">
        <f t="shared" si="15"/>
        <v>-401719.95999999996</v>
      </c>
    </row>
    <row r="196" spans="1:27" x14ac:dyDescent="0.2">
      <c r="A196" s="148"/>
      <c r="B196" s="41" t="s">
        <v>441</v>
      </c>
      <c r="C196" s="65"/>
      <c r="D196" s="42" t="s">
        <v>442</v>
      </c>
      <c r="E196" s="93">
        <v>0</v>
      </c>
      <c r="F196" s="176"/>
      <c r="G196" s="88"/>
      <c r="H196" s="167">
        <v>0</v>
      </c>
      <c r="I196" s="423" t="s">
        <v>505</v>
      </c>
      <c r="J196" s="278">
        <v>0</v>
      </c>
      <c r="K196" s="422">
        <v>0</v>
      </c>
      <c r="L196" s="156">
        <v>0</v>
      </c>
      <c r="M196" s="157">
        <v>0</v>
      </c>
      <c r="N196" s="88"/>
      <c r="O196" s="287">
        <v>0</v>
      </c>
      <c r="P196" s="290">
        <v>0</v>
      </c>
      <c r="Q196" s="293">
        <v>0</v>
      </c>
      <c r="R196" s="426">
        <v>0</v>
      </c>
      <c r="S196" s="160">
        <v>0</v>
      </c>
      <c r="T196" s="160">
        <v>0</v>
      </c>
      <c r="U196" s="108" t="s">
        <v>504</v>
      </c>
      <c r="V196" s="108" t="s">
        <v>504</v>
      </c>
      <c r="X196" s="365">
        <f t="shared" si="14"/>
        <v>0</v>
      </c>
      <c r="Y196" s="320">
        <f t="shared" si="16"/>
        <v>0</v>
      </c>
      <c r="Z196" s="321">
        <f t="shared" si="17"/>
        <v>0</v>
      </c>
      <c r="AA196" s="323">
        <f t="shared" si="15"/>
        <v>0</v>
      </c>
    </row>
    <row r="197" spans="1:27" x14ac:dyDescent="0.2">
      <c r="A197" s="148" t="s">
        <v>525</v>
      </c>
      <c r="B197" s="41" t="s">
        <v>443</v>
      </c>
      <c r="C197" s="65"/>
      <c r="D197" s="42" t="s">
        <v>444</v>
      </c>
      <c r="E197" s="93">
        <v>1765307.7100000002</v>
      </c>
      <c r="F197" s="176"/>
      <c r="G197" s="88"/>
      <c r="H197" s="167">
        <v>1375651.57</v>
      </c>
      <c r="I197" s="423" t="s">
        <v>505</v>
      </c>
      <c r="J197" s="278">
        <v>654214</v>
      </c>
      <c r="K197" s="422">
        <v>31791</v>
      </c>
      <c r="L197" s="156">
        <v>0</v>
      </c>
      <c r="M197" s="157">
        <v>0</v>
      </c>
      <c r="N197" s="88"/>
      <c r="O197" s="287">
        <v>1091101.9200000002</v>
      </c>
      <c r="P197" s="290">
        <v>0</v>
      </c>
      <c r="Q197" s="293">
        <v>981213</v>
      </c>
      <c r="R197" s="426">
        <v>33742</v>
      </c>
      <c r="S197" s="160">
        <v>0</v>
      </c>
      <c r="T197" s="160">
        <v>0</v>
      </c>
      <c r="U197" s="108" t="s">
        <v>504</v>
      </c>
      <c r="V197" s="108" t="s">
        <v>504</v>
      </c>
      <c r="X197" s="365">
        <f t="shared" si="14"/>
        <v>1375651.57</v>
      </c>
      <c r="Y197" s="320">
        <f t="shared" si="16"/>
        <v>686005</v>
      </c>
      <c r="Z197" s="321">
        <f t="shared" si="17"/>
        <v>2106056.92</v>
      </c>
      <c r="AA197" s="323">
        <f t="shared" si="15"/>
        <v>44400.34999999986</v>
      </c>
    </row>
    <row r="198" spans="1:27" x14ac:dyDescent="0.2">
      <c r="A198" s="148" t="s">
        <v>521</v>
      </c>
      <c r="B198" s="41" t="s">
        <v>445</v>
      </c>
      <c r="C198" s="65"/>
      <c r="D198" s="42" t="s">
        <v>446</v>
      </c>
      <c r="E198" s="93">
        <v>728043.45</v>
      </c>
      <c r="F198" s="176"/>
      <c r="G198" s="88"/>
      <c r="H198" s="167">
        <v>601728.93999999994</v>
      </c>
      <c r="I198" s="423" t="s">
        <v>505</v>
      </c>
      <c r="J198" s="278">
        <v>466337</v>
      </c>
      <c r="K198" s="422">
        <v>31046</v>
      </c>
      <c r="L198" s="156">
        <v>0</v>
      </c>
      <c r="M198" s="157">
        <v>0</v>
      </c>
      <c r="N198" s="88"/>
      <c r="O198" s="287">
        <v>711855.95000000019</v>
      </c>
      <c r="P198" s="290">
        <v>0</v>
      </c>
      <c r="Q198" s="293">
        <v>285773.59999999998</v>
      </c>
      <c r="R198" s="426">
        <v>13879</v>
      </c>
      <c r="S198" s="160">
        <v>0</v>
      </c>
      <c r="T198" s="160">
        <v>0</v>
      </c>
      <c r="U198" s="108" t="s">
        <v>504</v>
      </c>
      <c r="V198" s="108" t="s">
        <v>504</v>
      </c>
      <c r="X198" s="365">
        <f t="shared" si="14"/>
        <v>601728.93999999994</v>
      </c>
      <c r="Y198" s="320">
        <f t="shared" si="16"/>
        <v>497383</v>
      </c>
      <c r="Z198" s="321">
        <f t="shared" si="17"/>
        <v>1011508.5500000002</v>
      </c>
      <c r="AA198" s="323">
        <f t="shared" si="15"/>
        <v>-87603.389999999781</v>
      </c>
    </row>
    <row r="199" spans="1:27" x14ac:dyDescent="0.2">
      <c r="A199" s="150" t="s">
        <v>556</v>
      </c>
      <c r="B199" s="2" t="s">
        <v>447</v>
      </c>
      <c r="D199" s="42" t="s">
        <v>448</v>
      </c>
      <c r="E199" s="93">
        <v>0</v>
      </c>
      <c r="F199" s="176"/>
      <c r="G199" s="88"/>
      <c r="H199" s="167">
        <v>0</v>
      </c>
      <c r="I199" s="423" t="s">
        <v>505</v>
      </c>
      <c r="J199" s="278">
        <v>0</v>
      </c>
      <c r="K199" s="422">
        <v>0</v>
      </c>
      <c r="L199" s="156">
        <v>0</v>
      </c>
      <c r="M199" s="157">
        <v>0</v>
      </c>
      <c r="N199" s="88"/>
      <c r="O199" s="287">
        <v>0</v>
      </c>
      <c r="P199" s="290">
        <v>0</v>
      </c>
      <c r="Q199" s="293">
        <v>0</v>
      </c>
      <c r="R199" s="426">
        <v>0</v>
      </c>
      <c r="S199" s="160">
        <v>0</v>
      </c>
      <c r="T199" s="160">
        <v>0</v>
      </c>
      <c r="U199" s="108">
        <v>0</v>
      </c>
      <c r="V199" s="108" t="s">
        <v>504</v>
      </c>
      <c r="X199" s="365">
        <f t="shared" si="14"/>
        <v>0</v>
      </c>
      <c r="Y199" s="320">
        <f t="shared" si="16"/>
        <v>0</v>
      </c>
      <c r="Z199" s="321">
        <f t="shared" si="17"/>
        <v>0</v>
      </c>
      <c r="AA199" s="323">
        <f t="shared" si="15"/>
        <v>0</v>
      </c>
    </row>
    <row r="200" spans="1:27" x14ac:dyDescent="0.2">
      <c r="A200" s="150"/>
      <c r="B200" s="2" t="s">
        <v>449</v>
      </c>
      <c r="D200" s="42" t="s">
        <v>450</v>
      </c>
      <c r="E200" s="93">
        <v>0</v>
      </c>
      <c r="F200" s="176"/>
      <c r="G200" s="88"/>
      <c r="H200" s="167">
        <v>0</v>
      </c>
      <c r="I200" s="423" t="s">
        <v>505</v>
      </c>
      <c r="J200" s="278">
        <v>0</v>
      </c>
      <c r="K200" s="422">
        <v>0</v>
      </c>
      <c r="L200" s="156">
        <v>0</v>
      </c>
      <c r="M200" s="157">
        <v>0</v>
      </c>
      <c r="N200" s="88"/>
      <c r="O200" s="287">
        <v>0</v>
      </c>
      <c r="P200" s="290">
        <v>0</v>
      </c>
      <c r="Q200" s="293">
        <v>0</v>
      </c>
      <c r="R200" s="426">
        <v>0</v>
      </c>
      <c r="S200" s="160">
        <v>0</v>
      </c>
      <c r="T200" s="160">
        <v>0</v>
      </c>
      <c r="U200" s="108" t="s">
        <v>504</v>
      </c>
      <c r="V200" s="108" t="s">
        <v>504</v>
      </c>
      <c r="X200" s="365">
        <f t="shared" si="14"/>
        <v>0</v>
      </c>
      <c r="Y200" s="320">
        <f t="shared" ref="Y200:Y207" si="18">J200+K200+L200+M200</f>
        <v>0</v>
      </c>
      <c r="Z200" s="321">
        <f t="shared" ref="Z200:Z207" si="19">O200+P200+Q200+R200+S200+T200</f>
        <v>0</v>
      </c>
      <c r="AA200" s="323">
        <f t="shared" si="15"/>
        <v>0</v>
      </c>
    </row>
    <row r="201" spans="1:27" x14ac:dyDescent="0.2">
      <c r="A201" s="148" t="s">
        <v>527</v>
      </c>
      <c r="B201" s="41" t="s">
        <v>451</v>
      </c>
      <c r="C201" s="65"/>
      <c r="D201" s="42" t="s">
        <v>452</v>
      </c>
      <c r="E201" s="93">
        <v>1000739.6799999999</v>
      </c>
      <c r="F201" s="176"/>
      <c r="G201" s="88"/>
      <c r="H201" s="167">
        <v>642935.79</v>
      </c>
      <c r="I201" s="423" t="s">
        <v>505</v>
      </c>
      <c r="J201" s="278">
        <v>505387.19999999995</v>
      </c>
      <c r="K201" s="422">
        <v>23824</v>
      </c>
      <c r="L201" s="156">
        <v>0</v>
      </c>
      <c r="M201" s="157">
        <v>0</v>
      </c>
      <c r="N201" s="88"/>
      <c r="O201" s="287">
        <v>1067875.8299999998</v>
      </c>
      <c r="P201" s="290">
        <v>0</v>
      </c>
      <c r="Q201" s="293">
        <v>0</v>
      </c>
      <c r="R201" s="426">
        <v>22394.91</v>
      </c>
      <c r="S201" s="160">
        <v>0</v>
      </c>
      <c r="T201" s="160">
        <v>0</v>
      </c>
      <c r="U201" s="108" t="s">
        <v>504</v>
      </c>
      <c r="V201" s="108" t="s">
        <v>504</v>
      </c>
      <c r="X201" s="365">
        <f t="shared" ref="X201:X207" si="20">+H201+I201</f>
        <v>642935.79</v>
      </c>
      <c r="Y201" s="320">
        <f t="shared" si="18"/>
        <v>529211.19999999995</v>
      </c>
      <c r="Z201" s="321">
        <f t="shared" si="19"/>
        <v>1090270.7399999998</v>
      </c>
      <c r="AA201" s="323">
        <f t="shared" ref="AA201:AA207" si="21">+Z201-(X201+Y201)</f>
        <v>-81876.250000000233</v>
      </c>
    </row>
    <row r="202" spans="1:27" x14ac:dyDescent="0.2">
      <c r="A202" s="148" t="s">
        <v>524</v>
      </c>
      <c r="B202" s="41" t="s">
        <v>453</v>
      </c>
      <c r="C202" s="65"/>
      <c r="D202" s="42" t="s">
        <v>454</v>
      </c>
      <c r="E202" s="93">
        <v>568947.14</v>
      </c>
      <c r="F202" s="176"/>
      <c r="G202" s="88"/>
      <c r="H202" s="167">
        <v>513587.47</v>
      </c>
      <c r="I202" s="423" t="s">
        <v>505</v>
      </c>
      <c r="J202" s="278">
        <v>357038.06999999995</v>
      </c>
      <c r="K202" s="422">
        <v>16284</v>
      </c>
      <c r="L202" s="156">
        <v>0</v>
      </c>
      <c r="M202" s="157">
        <v>0</v>
      </c>
      <c r="N202" s="88"/>
      <c r="O202" s="287">
        <v>584223.6</v>
      </c>
      <c r="P202" s="290">
        <v>0</v>
      </c>
      <c r="Q202" s="293">
        <v>265504.18</v>
      </c>
      <c r="R202" s="426">
        <v>11294</v>
      </c>
      <c r="S202" s="160">
        <v>0</v>
      </c>
      <c r="T202" s="160">
        <v>0</v>
      </c>
      <c r="U202" s="108" t="s">
        <v>504</v>
      </c>
      <c r="V202" s="108" t="s">
        <v>504</v>
      </c>
      <c r="X202" s="365">
        <f t="shared" si="20"/>
        <v>513587.47</v>
      </c>
      <c r="Y202" s="320">
        <f t="shared" si="18"/>
        <v>373322.06999999995</v>
      </c>
      <c r="Z202" s="321">
        <f t="shared" si="19"/>
        <v>861021.78</v>
      </c>
      <c r="AA202" s="323">
        <f t="shared" si="21"/>
        <v>-25887.759999999893</v>
      </c>
    </row>
    <row r="203" spans="1:27" x14ac:dyDescent="0.2">
      <c r="A203" s="148" t="s">
        <v>520</v>
      </c>
      <c r="B203" s="41" t="s">
        <v>455</v>
      </c>
      <c r="C203" s="65"/>
      <c r="D203" s="42" t="s">
        <v>456</v>
      </c>
      <c r="E203" s="93">
        <v>1427245.53</v>
      </c>
      <c r="F203" s="176"/>
      <c r="G203" s="88"/>
      <c r="H203" s="167">
        <v>1540381.55</v>
      </c>
      <c r="I203" s="423" t="s">
        <v>505</v>
      </c>
      <c r="J203" s="278">
        <v>1328683</v>
      </c>
      <c r="K203" s="422">
        <v>45124</v>
      </c>
      <c r="L203" s="156">
        <v>0</v>
      </c>
      <c r="M203" s="157">
        <v>0</v>
      </c>
      <c r="N203" s="88"/>
      <c r="O203" s="287">
        <v>1216728.92</v>
      </c>
      <c r="P203" s="290">
        <v>0</v>
      </c>
      <c r="Q203" s="293">
        <v>374954</v>
      </c>
      <c r="R203" s="426">
        <v>27638</v>
      </c>
      <c r="S203" s="160">
        <v>0</v>
      </c>
      <c r="T203" s="160">
        <v>0</v>
      </c>
      <c r="U203" s="108" t="s">
        <v>504</v>
      </c>
      <c r="V203" s="108" t="s">
        <v>504</v>
      </c>
      <c r="X203" s="365">
        <f t="shared" si="20"/>
        <v>1540381.55</v>
      </c>
      <c r="Y203" s="320">
        <f t="shared" si="18"/>
        <v>1373807</v>
      </c>
      <c r="Z203" s="321">
        <f t="shared" si="19"/>
        <v>1619320.92</v>
      </c>
      <c r="AA203" s="323">
        <f t="shared" si="21"/>
        <v>-1294867.6299999999</v>
      </c>
    </row>
    <row r="204" spans="1:27" x14ac:dyDescent="0.2">
      <c r="A204" s="149"/>
      <c r="B204" s="43" t="s">
        <v>457</v>
      </c>
      <c r="C204" s="65"/>
      <c r="D204" s="42" t="s">
        <v>458</v>
      </c>
      <c r="E204" s="93">
        <v>0</v>
      </c>
      <c r="F204" s="176"/>
      <c r="G204" s="88"/>
      <c r="H204" s="167">
        <v>0</v>
      </c>
      <c r="I204" s="423" t="s">
        <v>505</v>
      </c>
      <c r="J204" s="278">
        <v>0</v>
      </c>
      <c r="K204" s="422">
        <v>0</v>
      </c>
      <c r="L204" s="156">
        <v>0</v>
      </c>
      <c r="M204" s="157">
        <v>0</v>
      </c>
      <c r="N204" s="88"/>
      <c r="O204" s="287">
        <v>0</v>
      </c>
      <c r="P204" s="290">
        <v>0</v>
      </c>
      <c r="Q204" s="293">
        <v>0</v>
      </c>
      <c r="R204" s="426">
        <v>0</v>
      </c>
      <c r="S204" s="160">
        <v>0</v>
      </c>
      <c r="T204" s="160">
        <v>0</v>
      </c>
      <c r="U204" s="108" t="s">
        <v>504</v>
      </c>
      <c r="V204" s="108" t="s">
        <v>504</v>
      </c>
      <c r="X204" s="365">
        <f t="shared" si="20"/>
        <v>0</v>
      </c>
      <c r="Y204" s="320">
        <f t="shared" si="18"/>
        <v>0</v>
      </c>
      <c r="Z204" s="321">
        <f t="shared" si="19"/>
        <v>0</v>
      </c>
      <c r="AA204" s="323">
        <f t="shared" si="21"/>
        <v>0</v>
      </c>
    </row>
    <row r="205" spans="1:27" x14ac:dyDescent="0.2">
      <c r="A205" s="149" t="s">
        <v>539</v>
      </c>
      <c r="B205" s="43" t="s">
        <v>459</v>
      </c>
      <c r="C205" s="65"/>
      <c r="D205" s="42" t="s">
        <v>460</v>
      </c>
      <c r="E205" s="93">
        <v>1126198.3600000001</v>
      </c>
      <c r="F205" s="176"/>
      <c r="G205" s="88"/>
      <c r="H205" s="167">
        <v>921287.28</v>
      </c>
      <c r="I205" s="423" t="s">
        <v>505</v>
      </c>
      <c r="J205" s="278">
        <v>897459</v>
      </c>
      <c r="K205" s="422">
        <v>36201</v>
      </c>
      <c r="L205" s="156">
        <v>0</v>
      </c>
      <c r="M205" s="157">
        <v>0</v>
      </c>
      <c r="N205" s="88"/>
      <c r="O205" s="287">
        <v>870165.66999999993</v>
      </c>
      <c r="P205" s="290">
        <v>0</v>
      </c>
      <c r="Q205" s="293">
        <v>494044.99999999994</v>
      </c>
      <c r="R205" s="426">
        <v>25280.23</v>
      </c>
      <c r="S205" s="160">
        <v>0</v>
      </c>
      <c r="T205" s="160">
        <v>0</v>
      </c>
      <c r="U205" s="108" t="s">
        <v>504</v>
      </c>
      <c r="V205" s="108" t="s">
        <v>504</v>
      </c>
      <c r="X205" s="365">
        <f t="shared" si="20"/>
        <v>921287.28</v>
      </c>
      <c r="Y205" s="320">
        <f t="shared" si="18"/>
        <v>933660</v>
      </c>
      <c r="Z205" s="321">
        <f t="shared" si="19"/>
        <v>1389490.9</v>
      </c>
      <c r="AA205" s="323">
        <f t="shared" si="21"/>
        <v>-465456.38000000012</v>
      </c>
    </row>
    <row r="206" spans="1:27" x14ac:dyDescent="0.2">
      <c r="A206" s="149" t="s">
        <v>590</v>
      </c>
      <c r="B206" s="43" t="s">
        <v>564</v>
      </c>
      <c r="C206" s="65"/>
      <c r="D206" s="42" t="s">
        <v>570</v>
      </c>
      <c r="E206" s="93">
        <v>1501533.69</v>
      </c>
      <c r="F206" s="176"/>
      <c r="G206" s="88"/>
      <c r="H206" s="167">
        <v>1205656.48</v>
      </c>
      <c r="I206" s="423" t="s">
        <v>505</v>
      </c>
      <c r="J206" s="278">
        <v>513573.13999999996</v>
      </c>
      <c r="K206" s="422">
        <v>0</v>
      </c>
      <c r="L206" s="156">
        <v>0</v>
      </c>
      <c r="M206" s="157">
        <v>0</v>
      </c>
      <c r="N206" s="88"/>
      <c r="O206" s="287">
        <v>1205656.48</v>
      </c>
      <c r="P206" s="290">
        <v>0</v>
      </c>
      <c r="Q206" s="293">
        <v>647412.61</v>
      </c>
      <c r="R206" s="426">
        <v>0</v>
      </c>
      <c r="S206" s="160">
        <v>0</v>
      </c>
      <c r="T206" s="160">
        <v>0</v>
      </c>
      <c r="U206" s="108">
        <v>531</v>
      </c>
      <c r="V206" s="108" t="s">
        <v>504</v>
      </c>
      <c r="X206" s="365">
        <f t="shared" si="20"/>
        <v>1205656.48</v>
      </c>
      <c r="Y206" s="320">
        <f t="shared" si="18"/>
        <v>513573.13999999996</v>
      </c>
      <c r="Z206" s="321">
        <f t="shared" si="19"/>
        <v>1853069.0899999999</v>
      </c>
      <c r="AA206" s="323">
        <f t="shared" si="21"/>
        <v>133839.46999999997</v>
      </c>
    </row>
    <row r="207" spans="1:27" ht="13.5" thickBot="1" x14ac:dyDescent="0.25">
      <c r="A207" s="146" t="s">
        <v>579</v>
      </c>
      <c r="B207" s="50" t="s">
        <v>581</v>
      </c>
      <c r="C207" s="65"/>
      <c r="D207" s="12" t="s">
        <v>582</v>
      </c>
      <c r="E207" s="93">
        <v>1803584.87</v>
      </c>
      <c r="F207" s="176"/>
      <c r="G207" s="88"/>
      <c r="H207" s="167">
        <v>1286035.3</v>
      </c>
      <c r="I207" s="423" t="s">
        <v>505</v>
      </c>
      <c r="J207" s="278">
        <v>875271.58</v>
      </c>
      <c r="K207" s="422">
        <v>27268.489999999998</v>
      </c>
      <c r="L207" s="156">
        <v>0</v>
      </c>
      <c r="M207" s="157">
        <v>0</v>
      </c>
      <c r="N207" s="88"/>
      <c r="O207" s="287">
        <v>1921953.8399999999</v>
      </c>
      <c r="P207" s="290">
        <v>0</v>
      </c>
      <c r="Q207" s="293">
        <v>77040.670000000013</v>
      </c>
      <c r="R207" s="426">
        <v>2248.7399999999998</v>
      </c>
      <c r="S207" s="160">
        <v>0</v>
      </c>
      <c r="T207" s="160">
        <v>0</v>
      </c>
      <c r="U207" s="108">
        <v>31</v>
      </c>
      <c r="V207" s="108" t="s">
        <v>504</v>
      </c>
      <c r="X207" s="365">
        <f t="shared" si="20"/>
        <v>1286035.3</v>
      </c>
      <c r="Y207" s="320">
        <f t="shared" si="18"/>
        <v>902540.07</v>
      </c>
      <c r="Z207" s="321">
        <f t="shared" si="19"/>
        <v>2001243.2499999998</v>
      </c>
      <c r="AA207" s="324">
        <f t="shared" si="21"/>
        <v>-187332.12000000034</v>
      </c>
    </row>
    <row r="208" spans="1:27" ht="13.5" thickBot="1" x14ac:dyDescent="0.25">
      <c r="A208" s="146"/>
      <c r="B208" s="50"/>
      <c r="C208" s="65"/>
      <c r="D208" s="12"/>
      <c r="E208" s="93"/>
      <c r="F208" s="176"/>
      <c r="G208" s="88"/>
      <c r="H208" s="167">
        <v>0</v>
      </c>
      <c r="I208" s="424" t="s">
        <v>647</v>
      </c>
      <c r="J208" s="278">
        <v>0</v>
      </c>
      <c r="K208" s="425"/>
      <c r="L208" s="156"/>
      <c r="M208" s="157"/>
      <c r="N208" s="88"/>
      <c r="O208" s="287">
        <v>0</v>
      </c>
      <c r="P208" s="290">
        <v>0</v>
      </c>
      <c r="Q208" s="293">
        <v>0</v>
      </c>
      <c r="R208" s="426">
        <v>0</v>
      </c>
      <c r="S208" s="160"/>
      <c r="T208" s="160"/>
      <c r="U208" s="108"/>
      <c r="V208" s="108"/>
      <c r="X208" s="394"/>
      <c r="Y208" s="320"/>
      <c r="Z208" s="321"/>
      <c r="AA208" s="324"/>
    </row>
    <row r="209" spans="1:27" ht="13.5" thickBot="1" x14ac:dyDescent="0.25">
      <c r="A209" s="151"/>
      <c r="B209" s="24"/>
      <c r="C209" s="25"/>
      <c r="D209" s="25"/>
      <c r="E209" s="83">
        <f>SUM(E8:E207)</f>
        <v>300650906.66999984</v>
      </c>
      <c r="F209" s="159">
        <f>SUM(F8:F207)</f>
        <v>0</v>
      </c>
      <c r="G209" s="158"/>
      <c r="H209" s="213">
        <f t="shared" ref="H209:P209" si="22">SUM(H8:H207)</f>
        <v>227017077.43999994</v>
      </c>
      <c r="I209" s="213">
        <f t="shared" si="22"/>
        <v>34843040.679999992</v>
      </c>
      <c r="J209" s="275">
        <f t="shared" si="22"/>
        <v>155944003.57000002</v>
      </c>
      <c r="K209" s="284">
        <f>SUM(K8:K207)</f>
        <v>4483985.8299999991</v>
      </c>
      <c r="L209" s="159">
        <f>SUM(L8:L207)</f>
        <v>0</v>
      </c>
      <c r="M209" s="155">
        <f>SUM(M8:M207)</f>
        <v>0</v>
      </c>
      <c r="N209" s="172"/>
      <c r="O209" s="294">
        <f t="shared" ref="O209:T209" si="23">SUM(O8:O207)</f>
        <v>1041256209.799999</v>
      </c>
      <c r="P209" s="294">
        <f t="shared" si="22"/>
        <v>17605875.139999997</v>
      </c>
      <c r="Q209" s="294">
        <f t="shared" si="23"/>
        <v>155448561.88999999</v>
      </c>
      <c r="R209" s="295">
        <f t="shared" si="23"/>
        <v>4093161.6400000006</v>
      </c>
      <c r="S209" s="109">
        <f t="shared" si="23"/>
        <v>0</v>
      </c>
      <c r="T209" s="109">
        <f t="shared" si="23"/>
        <v>0</v>
      </c>
      <c r="U209" s="83">
        <f>SUM(U8:U207)</f>
        <v>108088</v>
      </c>
      <c r="V209" s="83">
        <f>(O209+P209+Q209+R209+S209+T209)/U211</f>
        <v>11225.389796112024</v>
      </c>
      <c r="X209" s="325">
        <f>SUM(X8:X207)</f>
        <v>261860118.11999986</v>
      </c>
      <c r="Y209" s="325">
        <f>SUM(Y8:Y207)</f>
        <v>160427989.39999998</v>
      </c>
      <c r="Z209" s="326">
        <f>SUM(Z8:Z207)</f>
        <v>1218403808.4699993</v>
      </c>
      <c r="AA209" s="324">
        <f>SUM(AA8:AA207)</f>
        <v>796115700.95000088</v>
      </c>
    </row>
    <row r="210" spans="1:27" ht="13.5" thickBot="1" x14ac:dyDescent="0.25">
      <c r="E210" s="88"/>
      <c r="P210" s="3" t="s">
        <v>486</v>
      </c>
      <c r="U210" s="83">
        <v>452</v>
      </c>
      <c r="V210" s="85" t="s">
        <v>501</v>
      </c>
    </row>
    <row r="211" spans="1:27" ht="13.5" thickBot="1" x14ac:dyDescent="0.25">
      <c r="D211" s="1" t="s">
        <v>477</v>
      </c>
      <c r="E211" s="88"/>
      <c r="F211" s="88"/>
      <c r="I211" s="3"/>
      <c r="N211" s="3"/>
      <c r="O211" s="3">
        <f>O209+Q209+R209+S209+T209</f>
        <v>1200797933.3299992</v>
      </c>
      <c r="P211" s="3">
        <f>O209+P209+Q209+R209+S209+T209</f>
        <v>1218403808.4699991</v>
      </c>
      <c r="U211" s="83">
        <f>U209+U210</f>
        <v>108540</v>
      </c>
      <c r="V211" s="55" t="s">
        <v>502</v>
      </c>
      <c r="X211" s="300" t="s">
        <v>607</v>
      </c>
      <c r="Y211" s="336">
        <f>+X209+Y209</f>
        <v>422288107.51999986</v>
      </c>
    </row>
    <row r="212" spans="1:27" ht="13.7" customHeight="1" x14ac:dyDescent="0.2">
      <c r="D212" s="1" t="s">
        <v>478</v>
      </c>
      <c r="E212" s="88"/>
      <c r="H212" s="88"/>
      <c r="I212" s="3"/>
      <c r="J212" s="45">
        <f>O212/O211</f>
        <v>0.18905518667112153</v>
      </c>
      <c r="L212" s="45"/>
      <c r="N212" s="3"/>
      <c r="O212" s="3">
        <f>+H209</f>
        <v>227017077.43999994</v>
      </c>
      <c r="P212" s="3">
        <f>+H209+I209</f>
        <v>261860118.11999995</v>
      </c>
      <c r="Q212" s="45">
        <f>+P212/P211</f>
        <v>0.21492063329055799</v>
      </c>
      <c r="S212" s="45"/>
      <c r="U212" s="450" t="s">
        <v>500</v>
      </c>
      <c r="V212" s="450"/>
      <c r="Y212" s="88"/>
    </row>
    <row r="213" spans="1:27" ht="13.7" customHeight="1" x14ac:dyDescent="0.2">
      <c r="D213" s="1" t="s">
        <v>479</v>
      </c>
      <c r="E213" s="88"/>
      <c r="H213" s="88"/>
      <c r="I213" s="3"/>
      <c r="J213" s="45">
        <f>O213/O211</f>
        <v>0.13360115382203258</v>
      </c>
      <c r="L213" s="45"/>
      <c r="N213" s="3"/>
      <c r="O213" s="3">
        <f>J209+K209+L209+M209</f>
        <v>160427989.40000004</v>
      </c>
      <c r="P213" s="3">
        <f>J209+K209+L209+M209</f>
        <v>160427989.40000004</v>
      </c>
      <c r="Q213" s="45">
        <f>P213/P211</f>
        <v>0.13167062371666108</v>
      </c>
      <c r="S213" s="45"/>
      <c r="U213" s="450"/>
      <c r="V213" s="450"/>
      <c r="Y213" s="88"/>
    </row>
    <row r="214" spans="1:27" x14ac:dyDescent="0.2">
      <c r="D214" s="1" t="s">
        <v>480</v>
      </c>
      <c r="E214" s="88"/>
      <c r="I214" s="3"/>
      <c r="J214" s="45">
        <f>O214/O211</f>
        <v>0.67734365950684594</v>
      </c>
      <c r="L214" s="45"/>
      <c r="N214" s="3"/>
      <c r="O214" s="3">
        <f>O211-O212-O213</f>
        <v>813352866.48999929</v>
      </c>
      <c r="P214" s="3">
        <f>P211-P212-P213</f>
        <v>796115700.94999909</v>
      </c>
      <c r="Q214" s="45">
        <f>P214/P211</f>
        <v>0.65340874299278096</v>
      </c>
      <c r="S214" s="45"/>
      <c r="U214" s="450"/>
      <c r="V214" s="450"/>
    </row>
    <row r="215" spans="1:27" x14ac:dyDescent="0.2">
      <c r="U215" s="84"/>
      <c r="V215" s="84"/>
    </row>
    <row r="216" spans="1:27" x14ac:dyDescent="0.2">
      <c r="D216" s="492"/>
      <c r="E216" s="490">
        <v>-497274.07</v>
      </c>
      <c r="H216" s="491" t="s">
        <v>682</v>
      </c>
    </row>
    <row r="217" spans="1:27" x14ac:dyDescent="0.2">
      <c r="D217" s="492"/>
      <c r="E217" s="110" t="e">
        <f>+#REF!+E216</f>
        <v>#REF!</v>
      </c>
      <c r="H217" s="491" t="s">
        <v>673</v>
      </c>
    </row>
    <row r="218" spans="1:27" x14ac:dyDescent="0.2">
      <c r="D218" s="492"/>
      <c r="E218" s="92"/>
    </row>
    <row r="219" spans="1:27" x14ac:dyDescent="0.2">
      <c r="D219" s="492"/>
      <c r="E219" s="82"/>
    </row>
  </sheetData>
  <autoFilter ref="A7:AA207" xr:uid="{00000000-0001-0000-0100-000000000000}"/>
  <mergeCells count="6">
    <mergeCell ref="U212:V214"/>
    <mergeCell ref="U1:U2"/>
    <mergeCell ref="H3:K3"/>
    <mergeCell ref="O3:S3"/>
    <mergeCell ref="X6:Z6"/>
    <mergeCell ref="X5:Z5"/>
  </mergeCells>
  <phoneticPr fontId="9" type="noConversion"/>
  <conditionalFormatting sqref="E8:E185 J8:M208 E9:F187 G9:G204 F188:F204 E188:E208">
    <cfRule type="cellIs" dxfId="24" priority="13" stopIfTrue="1" operator="equal">
      <formula>0</formula>
    </cfRule>
  </conditionalFormatting>
  <conditionalFormatting sqref="F205:G208">
    <cfRule type="cellIs" dxfId="23" priority="5" stopIfTrue="1" operator="equal">
      <formula>0</formula>
    </cfRule>
  </conditionalFormatting>
  <conditionalFormatting sqref="F8:N8">
    <cfRule type="cellIs" dxfId="22" priority="1" stopIfTrue="1" operator="equal">
      <formula>0</formula>
    </cfRule>
  </conditionalFormatting>
  <conditionalFormatting sqref="H9:N208">
    <cfRule type="cellIs" dxfId="21" priority="2" stopIfTrue="1" operator="equal">
      <formula>0</formula>
    </cfRule>
  </conditionalFormatting>
  <conditionalFormatting sqref="O8:V208">
    <cfRule type="cellIs" dxfId="20" priority="3" stopIfTrue="1" operator="equal">
      <formula>0</formula>
    </cfRule>
  </conditionalFormatting>
  <conditionalFormatting sqref="X8:Z208">
    <cfRule type="cellIs" dxfId="19" priority="4" stopIfTrue="1" operator="equal">
      <formula>0</formula>
    </cfRule>
  </conditionalFormatting>
  <pageMargins left="0.75" right="0.75" top="1" bottom="1" header="0.5" footer="0.5"/>
  <pageSetup scale="41" fitToHeight="0" orientation="landscape" r:id="rId1"/>
  <headerFooter alignWithMargins="0">
    <oddFooter>&amp;LCDE, Public School Finance&amp;C&amp;P&amp;R&amp;D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12"/>
  <sheetViews>
    <sheetView zoomScale="80" workbookViewId="0">
      <pane ySplit="7" topLeftCell="A204" activePane="bottomLeft" state="frozen"/>
      <selection activeCell="B1" sqref="B1"/>
      <selection pane="bottomLeft" activeCell="D1" sqref="D1:O2"/>
    </sheetView>
  </sheetViews>
  <sheetFormatPr defaultRowHeight="12.75" x14ac:dyDescent="0.2"/>
  <cols>
    <col min="1" max="1" width="10" style="1" bestFit="1" customWidth="1"/>
    <col min="2" max="2" width="14.42578125" style="1" bestFit="1" customWidth="1"/>
    <col min="3" max="3" width="45.42578125" style="1" bestFit="1" customWidth="1"/>
    <col min="4" max="4" width="17.85546875" customWidth="1"/>
    <col min="5" max="5" width="2.42578125" customWidth="1"/>
    <col min="6" max="7" width="17.85546875" customWidth="1"/>
    <col min="8" max="8" width="6.7109375" customWidth="1"/>
    <col min="9" max="10" width="17.85546875" style="3" customWidth="1"/>
    <col min="13" max="15" width="14.85546875" customWidth="1"/>
    <col min="16" max="16" width="16.7109375" customWidth="1"/>
  </cols>
  <sheetData>
    <row r="1" spans="1:16" x14ac:dyDescent="0.2">
      <c r="C1" s="95"/>
      <c r="D1" s="503"/>
      <c r="E1" s="494"/>
      <c r="F1" s="503"/>
      <c r="G1" s="511"/>
      <c r="H1" s="511"/>
      <c r="I1" s="511"/>
      <c r="J1" s="511"/>
      <c r="K1" s="494"/>
      <c r="L1" s="494"/>
      <c r="M1" s="503"/>
      <c r="N1" s="503"/>
      <c r="O1" s="503"/>
    </row>
    <row r="2" spans="1:16" x14ac:dyDescent="0.2">
      <c r="C2" s="96"/>
      <c r="D2" s="508"/>
      <c r="E2" s="494"/>
      <c r="F2" s="508"/>
      <c r="G2" s="511"/>
      <c r="H2" s="511"/>
      <c r="I2" s="511"/>
      <c r="J2" s="511"/>
      <c r="K2" s="494"/>
      <c r="L2" s="494"/>
      <c r="M2" s="504"/>
      <c r="N2" s="504"/>
      <c r="O2" s="504"/>
    </row>
    <row r="3" spans="1:16" ht="13.5" thickBot="1" x14ac:dyDescent="0.25">
      <c r="C3" s="96"/>
      <c r="D3" s="97"/>
      <c r="F3" s="97"/>
      <c r="G3" s="56"/>
      <c r="H3" s="56"/>
      <c r="I3" s="56"/>
      <c r="J3" s="56"/>
      <c r="M3" s="103"/>
      <c r="N3" s="103"/>
      <c r="O3" s="103"/>
    </row>
    <row r="4" spans="1:16" ht="34.5" customHeight="1" thickBot="1" x14ac:dyDescent="0.25">
      <c r="C4" s="96"/>
      <c r="D4" s="301" t="s">
        <v>606</v>
      </c>
      <c r="F4" s="463" t="s">
        <v>614</v>
      </c>
      <c r="G4" s="464"/>
      <c r="H4" s="242"/>
      <c r="I4" s="465" t="s">
        <v>615</v>
      </c>
      <c r="J4" s="466"/>
      <c r="M4" s="103"/>
      <c r="N4" s="103"/>
      <c r="O4" s="103"/>
    </row>
    <row r="5" spans="1:16" x14ac:dyDescent="0.2">
      <c r="A5" s="7"/>
      <c r="B5" s="8"/>
      <c r="C5" s="9"/>
      <c r="D5" s="4" t="s">
        <v>671</v>
      </c>
      <c r="E5" s="249"/>
      <c r="F5" s="250" t="s">
        <v>649</v>
      </c>
      <c r="G5" s="251" t="str">
        <f>+F5</f>
        <v>FY21-22</v>
      </c>
      <c r="H5" s="212"/>
      <c r="I5" s="260" t="str">
        <f>+F5</f>
        <v>FY21-22</v>
      </c>
      <c r="J5" s="261" t="str">
        <f>+F5</f>
        <v>FY21-22</v>
      </c>
      <c r="M5" s="330"/>
      <c r="N5" s="331"/>
      <c r="O5" s="332"/>
      <c r="P5" s="327"/>
    </row>
    <row r="6" spans="1:16" ht="13.5" thickBot="1" x14ac:dyDescent="0.25">
      <c r="A6" s="10"/>
      <c r="B6" s="11"/>
      <c r="C6" s="17"/>
      <c r="D6" s="5" t="s">
        <v>466</v>
      </c>
      <c r="E6" s="246"/>
      <c r="F6" s="252" t="s">
        <v>466</v>
      </c>
      <c r="G6" s="253">
        <v>3228</v>
      </c>
      <c r="H6" s="243"/>
      <c r="I6" s="262" t="s">
        <v>466</v>
      </c>
      <c r="J6" s="164" t="s">
        <v>569</v>
      </c>
      <c r="M6" s="457" t="s">
        <v>562</v>
      </c>
      <c r="N6" s="458"/>
      <c r="O6" s="459"/>
      <c r="P6" s="329"/>
    </row>
    <row r="7" spans="1:16" ht="43.5" customHeight="1" thickBot="1" x14ac:dyDescent="0.25">
      <c r="A7" s="13" t="s">
        <v>0</v>
      </c>
      <c r="B7" s="14" t="s">
        <v>1</v>
      </c>
      <c r="C7" s="18" t="s">
        <v>2</v>
      </c>
      <c r="D7" s="15" t="s">
        <v>467</v>
      </c>
      <c r="E7" s="247"/>
      <c r="F7" s="258" t="s">
        <v>613</v>
      </c>
      <c r="G7" s="259" t="s">
        <v>613</v>
      </c>
      <c r="H7" s="244"/>
      <c r="I7" s="263" t="s">
        <v>613</v>
      </c>
      <c r="J7" s="263" t="s">
        <v>613</v>
      </c>
      <c r="M7" s="305" t="s">
        <v>559</v>
      </c>
      <c r="N7" s="305" t="s">
        <v>560</v>
      </c>
      <c r="O7" s="306" t="s">
        <v>561</v>
      </c>
      <c r="P7" s="333" t="s">
        <v>643</v>
      </c>
    </row>
    <row r="8" spans="1:16" x14ac:dyDescent="0.2">
      <c r="A8" s="19" t="s">
        <v>3</v>
      </c>
      <c r="B8" s="12" t="s">
        <v>4</v>
      </c>
      <c r="C8" s="20" t="s">
        <v>5</v>
      </c>
      <c r="D8" s="6">
        <v>88403</v>
      </c>
      <c r="E8" s="246"/>
      <c r="F8" s="254">
        <v>92830</v>
      </c>
      <c r="G8" s="255">
        <v>5069.55</v>
      </c>
      <c r="H8" s="3"/>
      <c r="I8" s="264">
        <v>92829.999999999985</v>
      </c>
      <c r="J8" s="265">
        <v>5069.55</v>
      </c>
      <c r="M8" s="210">
        <f t="shared" ref="M8:M39" si="0">F8+G8</f>
        <v>97899.55</v>
      </c>
      <c r="N8" s="210">
        <v>0</v>
      </c>
      <c r="O8" s="208">
        <f t="shared" ref="O8:O39" si="1">I8+J8</f>
        <v>97899.549999999988</v>
      </c>
      <c r="P8" s="142">
        <f>+O8-M8</f>
        <v>0</v>
      </c>
    </row>
    <row r="9" spans="1:16" x14ac:dyDescent="0.2">
      <c r="A9" s="19" t="s">
        <v>6</v>
      </c>
      <c r="B9" s="12" t="s">
        <v>4</v>
      </c>
      <c r="C9" s="20" t="s">
        <v>7</v>
      </c>
      <c r="D9" s="6">
        <v>350949</v>
      </c>
      <c r="E9" s="246"/>
      <c r="F9" s="254">
        <v>375628</v>
      </c>
      <c r="G9" s="255">
        <v>26117.59</v>
      </c>
      <c r="H9" s="3"/>
      <c r="I9" s="264">
        <v>600499.53000000026</v>
      </c>
      <c r="J9" s="265">
        <v>26117.59</v>
      </c>
      <c r="M9" s="210">
        <f t="shared" si="0"/>
        <v>401745.59</v>
      </c>
      <c r="N9" s="210">
        <v>0</v>
      </c>
      <c r="O9" s="208">
        <f t="shared" si="1"/>
        <v>626617.12000000023</v>
      </c>
      <c r="P9" s="142">
        <f t="shared" ref="P9:P72" si="2">+O9-M9</f>
        <v>224871.5300000002</v>
      </c>
    </row>
    <row r="10" spans="1:16" x14ac:dyDescent="0.2">
      <c r="A10" s="19" t="s">
        <v>8</v>
      </c>
      <c r="B10" s="12" t="s">
        <v>4</v>
      </c>
      <c r="C10" s="20" t="s">
        <v>9</v>
      </c>
      <c r="D10" s="6">
        <v>60042</v>
      </c>
      <c r="E10" s="246"/>
      <c r="F10" s="254">
        <v>61609</v>
      </c>
      <c r="G10" s="255">
        <v>26818.74</v>
      </c>
      <c r="H10" s="3"/>
      <c r="I10" s="264">
        <v>67518.069999999992</v>
      </c>
      <c r="J10" s="265">
        <v>22312.84</v>
      </c>
      <c r="M10" s="210">
        <f t="shared" si="0"/>
        <v>88427.74</v>
      </c>
      <c r="N10" s="210">
        <v>0</v>
      </c>
      <c r="O10" s="208">
        <f t="shared" si="1"/>
        <v>89830.909999999989</v>
      </c>
      <c r="P10" s="142">
        <f t="shared" si="2"/>
        <v>1403.1699999999837</v>
      </c>
    </row>
    <row r="11" spans="1:16" x14ac:dyDescent="0.2">
      <c r="A11" s="19" t="s">
        <v>10</v>
      </c>
      <c r="B11" s="12" t="s">
        <v>4</v>
      </c>
      <c r="C11" s="20" t="s">
        <v>11</v>
      </c>
      <c r="D11" s="6">
        <v>199728</v>
      </c>
      <c r="E11" s="246"/>
      <c r="F11" s="254">
        <v>194883</v>
      </c>
      <c r="G11" s="255">
        <v>36217.71</v>
      </c>
      <c r="H11" s="3"/>
      <c r="I11" s="264">
        <v>190566.72999999995</v>
      </c>
      <c r="J11" s="265">
        <v>36217.72</v>
      </c>
      <c r="M11" s="210">
        <f t="shared" si="0"/>
        <v>231100.71</v>
      </c>
      <c r="N11" s="210">
        <v>0</v>
      </c>
      <c r="O11" s="208">
        <f t="shared" si="1"/>
        <v>226784.44999999995</v>
      </c>
      <c r="P11" s="142">
        <f t="shared" si="2"/>
        <v>-4316.2600000000384</v>
      </c>
    </row>
    <row r="12" spans="1:16" x14ac:dyDescent="0.2">
      <c r="A12" s="19" t="s">
        <v>12</v>
      </c>
      <c r="B12" s="12" t="s">
        <v>4</v>
      </c>
      <c r="C12" s="20" t="s">
        <v>13</v>
      </c>
      <c r="D12" s="6">
        <v>0</v>
      </c>
      <c r="E12" s="246"/>
      <c r="F12" s="254">
        <v>0</v>
      </c>
      <c r="G12" s="255">
        <v>0</v>
      </c>
      <c r="H12" s="3"/>
      <c r="I12" s="264">
        <v>11870.12</v>
      </c>
      <c r="J12" s="265">
        <v>0</v>
      </c>
      <c r="M12" s="210">
        <f t="shared" si="0"/>
        <v>0</v>
      </c>
      <c r="N12" s="210">
        <v>0</v>
      </c>
      <c r="O12" s="208">
        <f t="shared" si="1"/>
        <v>11870.12</v>
      </c>
      <c r="P12" s="142">
        <f t="shared" si="2"/>
        <v>11870.12</v>
      </c>
    </row>
    <row r="13" spans="1:16" x14ac:dyDescent="0.2">
      <c r="A13" s="19" t="s">
        <v>14</v>
      </c>
      <c r="B13" s="12" t="s">
        <v>4</v>
      </c>
      <c r="C13" s="20" t="s">
        <v>15</v>
      </c>
      <c r="D13" s="6">
        <v>0</v>
      </c>
      <c r="E13" s="246"/>
      <c r="F13" s="254">
        <v>0</v>
      </c>
      <c r="G13" s="255">
        <v>0</v>
      </c>
      <c r="H13" s="3"/>
      <c r="I13" s="264">
        <v>8988</v>
      </c>
      <c r="J13" s="265">
        <v>0</v>
      </c>
      <c r="M13" s="210">
        <f t="shared" si="0"/>
        <v>0</v>
      </c>
      <c r="N13" s="210">
        <v>0</v>
      </c>
      <c r="O13" s="208">
        <f t="shared" si="1"/>
        <v>8988</v>
      </c>
      <c r="P13" s="142">
        <f t="shared" si="2"/>
        <v>8988</v>
      </c>
    </row>
    <row r="14" spans="1:16" x14ac:dyDescent="0.2">
      <c r="A14" s="19" t="s">
        <v>16</v>
      </c>
      <c r="B14" s="12" t="s">
        <v>4</v>
      </c>
      <c r="C14" s="20" t="s">
        <v>17</v>
      </c>
      <c r="D14" s="6">
        <v>81706</v>
      </c>
      <c r="E14" s="246"/>
      <c r="F14" s="254">
        <v>85040</v>
      </c>
      <c r="G14" s="255">
        <v>27175.81</v>
      </c>
      <c r="H14" s="3"/>
      <c r="I14" s="264">
        <v>198141.44000000003</v>
      </c>
      <c r="J14" s="265">
        <v>27175.81</v>
      </c>
      <c r="M14" s="210">
        <f t="shared" si="0"/>
        <v>112215.81</v>
      </c>
      <c r="N14" s="210">
        <v>0</v>
      </c>
      <c r="O14" s="208">
        <f t="shared" si="1"/>
        <v>225317.25000000003</v>
      </c>
      <c r="P14" s="142">
        <f t="shared" si="2"/>
        <v>113101.44000000003</v>
      </c>
    </row>
    <row r="15" spans="1:16" x14ac:dyDescent="0.2">
      <c r="A15" s="19" t="s">
        <v>18</v>
      </c>
      <c r="B15" s="12" t="s">
        <v>19</v>
      </c>
      <c r="C15" s="20" t="s">
        <v>20</v>
      </c>
      <c r="D15" s="6">
        <v>0</v>
      </c>
      <c r="E15" s="246"/>
      <c r="F15" s="254">
        <v>0</v>
      </c>
      <c r="G15" s="255">
        <v>0</v>
      </c>
      <c r="H15" s="3"/>
      <c r="I15" s="264">
        <v>25101.419999999995</v>
      </c>
      <c r="J15" s="265">
        <v>0</v>
      </c>
      <c r="M15" s="210">
        <f t="shared" si="0"/>
        <v>0</v>
      </c>
      <c r="N15" s="210">
        <v>0</v>
      </c>
      <c r="O15" s="208">
        <f t="shared" si="1"/>
        <v>25101.419999999995</v>
      </c>
      <c r="P15" s="142">
        <f t="shared" si="2"/>
        <v>25101.419999999995</v>
      </c>
    </row>
    <row r="16" spans="1:16" x14ac:dyDescent="0.2">
      <c r="A16" s="19" t="s">
        <v>21</v>
      </c>
      <c r="B16" s="12" t="s">
        <v>19</v>
      </c>
      <c r="C16" s="20" t="s">
        <v>22</v>
      </c>
      <c r="D16" s="6">
        <v>0</v>
      </c>
      <c r="E16" s="246"/>
      <c r="F16" s="254">
        <v>0</v>
      </c>
      <c r="G16" s="255">
        <v>0</v>
      </c>
      <c r="H16" s="3"/>
      <c r="I16" s="264">
        <v>0</v>
      </c>
      <c r="J16" s="265">
        <v>0</v>
      </c>
      <c r="M16" s="210">
        <f t="shared" si="0"/>
        <v>0</v>
      </c>
      <c r="N16" s="210">
        <v>0</v>
      </c>
      <c r="O16" s="208">
        <f t="shared" si="1"/>
        <v>0</v>
      </c>
      <c r="P16" s="142">
        <f t="shared" si="2"/>
        <v>0</v>
      </c>
    </row>
    <row r="17" spans="1:16" x14ac:dyDescent="0.2">
      <c r="A17" s="19" t="s">
        <v>23</v>
      </c>
      <c r="B17" s="12" t="s">
        <v>24</v>
      </c>
      <c r="C17" s="20" t="s">
        <v>25</v>
      </c>
      <c r="D17" s="6">
        <v>41252.089999999997</v>
      </c>
      <c r="E17" s="246"/>
      <c r="F17" s="254">
        <v>42799.37</v>
      </c>
      <c r="G17" s="255">
        <v>22474.86</v>
      </c>
      <c r="H17" s="3"/>
      <c r="I17" s="264">
        <v>51750.61</v>
      </c>
      <c r="J17" s="265">
        <v>25051.370000000003</v>
      </c>
      <c r="M17" s="210">
        <f t="shared" si="0"/>
        <v>65274.23</v>
      </c>
      <c r="N17" s="210">
        <v>0</v>
      </c>
      <c r="O17" s="208">
        <f t="shared" si="1"/>
        <v>76801.98000000001</v>
      </c>
      <c r="P17" s="142">
        <f t="shared" si="2"/>
        <v>11527.750000000007</v>
      </c>
    </row>
    <row r="18" spans="1:16" x14ac:dyDescent="0.2">
      <c r="A18" s="19" t="s">
        <v>26</v>
      </c>
      <c r="B18" s="12" t="s">
        <v>24</v>
      </c>
      <c r="C18" s="20" t="s">
        <v>27</v>
      </c>
      <c r="D18" s="6">
        <v>28575.29</v>
      </c>
      <c r="E18" s="246"/>
      <c r="F18" s="254">
        <v>30113.02</v>
      </c>
      <c r="G18" s="255">
        <v>27623.84</v>
      </c>
      <c r="H18" s="3"/>
      <c r="I18" s="264">
        <v>32039.059999999998</v>
      </c>
      <c r="J18" s="265">
        <v>26314.22</v>
      </c>
      <c r="M18" s="210">
        <f t="shared" si="0"/>
        <v>57736.86</v>
      </c>
      <c r="N18" s="210">
        <v>0</v>
      </c>
      <c r="O18" s="208">
        <f t="shared" si="1"/>
        <v>58353.279999999999</v>
      </c>
      <c r="P18" s="142">
        <f t="shared" si="2"/>
        <v>616.41999999999825</v>
      </c>
    </row>
    <row r="19" spans="1:16" x14ac:dyDescent="0.2">
      <c r="A19" s="19" t="s">
        <v>28</v>
      </c>
      <c r="B19" s="12" t="s">
        <v>24</v>
      </c>
      <c r="C19" s="20" t="s">
        <v>29</v>
      </c>
      <c r="D19" s="6">
        <v>525962</v>
      </c>
      <c r="E19" s="246"/>
      <c r="F19" s="254">
        <v>550147</v>
      </c>
      <c r="G19" s="255">
        <v>64708.93</v>
      </c>
      <c r="H19" s="3"/>
      <c r="I19" s="264">
        <v>6485660.5599999987</v>
      </c>
      <c r="J19" s="265">
        <v>64704.639999999999</v>
      </c>
      <c r="M19" s="210">
        <f t="shared" si="0"/>
        <v>614855.93000000005</v>
      </c>
      <c r="N19" s="210">
        <v>0</v>
      </c>
      <c r="O19" s="208">
        <f t="shared" si="1"/>
        <v>6550365.1999999983</v>
      </c>
      <c r="P19" s="142">
        <f t="shared" si="2"/>
        <v>5935509.2699999986</v>
      </c>
    </row>
    <row r="20" spans="1:16" x14ac:dyDescent="0.2">
      <c r="A20" s="19" t="s">
        <v>30</v>
      </c>
      <c r="B20" s="12" t="s">
        <v>24</v>
      </c>
      <c r="C20" s="20" t="s">
        <v>31</v>
      </c>
      <c r="D20" s="6">
        <v>134520</v>
      </c>
      <c r="E20" s="246"/>
      <c r="F20" s="254">
        <v>143532</v>
      </c>
      <c r="G20" s="255">
        <v>18365.16</v>
      </c>
      <c r="H20" s="3"/>
      <c r="I20" s="264">
        <v>1130294.5099999995</v>
      </c>
      <c r="J20" s="265">
        <v>0</v>
      </c>
      <c r="M20" s="210">
        <f t="shared" si="0"/>
        <v>161897.16</v>
      </c>
      <c r="N20" s="210">
        <v>0</v>
      </c>
      <c r="O20" s="208">
        <f t="shared" si="1"/>
        <v>1130294.5099999995</v>
      </c>
      <c r="P20" s="142">
        <f t="shared" si="2"/>
        <v>968397.34999999951</v>
      </c>
    </row>
    <row r="21" spans="1:16" x14ac:dyDescent="0.2">
      <c r="A21" s="19" t="s">
        <v>32</v>
      </c>
      <c r="B21" s="12" t="s">
        <v>24</v>
      </c>
      <c r="C21" s="20" t="s">
        <v>33</v>
      </c>
      <c r="D21" s="6">
        <v>0</v>
      </c>
      <c r="E21" s="246"/>
      <c r="F21" s="254">
        <v>0</v>
      </c>
      <c r="G21" s="255">
        <v>0</v>
      </c>
      <c r="H21" s="3"/>
      <c r="I21" s="264">
        <v>7275.76</v>
      </c>
      <c r="J21" s="265">
        <v>0</v>
      </c>
      <c r="M21" s="210">
        <f t="shared" si="0"/>
        <v>0</v>
      </c>
      <c r="N21" s="210">
        <v>0</v>
      </c>
      <c r="O21" s="208">
        <f t="shared" si="1"/>
        <v>7275.76</v>
      </c>
      <c r="P21" s="142">
        <f t="shared" si="2"/>
        <v>7275.76</v>
      </c>
    </row>
    <row r="22" spans="1:16" x14ac:dyDescent="0.2">
      <c r="A22" s="19" t="s">
        <v>34</v>
      </c>
      <c r="B22" s="12" t="s">
        <v>24</v>
      </c>
      <c r="C22" s="20" t="s">
        <v>35</v>
      </c>
      <c r="D22" s="6">
        <v>377605</v>
      </c>
      <c r="E22" s="246"/>
      <c r="F22" s="254">
        <v>385002</v>
      </c>
      <c r="G22" s="255">
        <v>44290.17</v>
      </c>
      <c r="H22" s="3"/>
      <c r="I22" s="264">
        <v>595927.82000000007</v>
      </c>
      <c r="J22" s="265">
        <v>44290.17</v>
      </c>
      <c r="M22" s="210">
        <f t="shared" si="0"/>
        <v>429292.17</v>
      </c>
      <c r="N22" s="210">
        <v>0</v>
      </c>
      <c r="O22" s="208">
        <f t="shared" si="1"/>
        <v>640217.99000000011</v>
      </c>
      <c r="P22" s="142">
        <f t="shared" si="2"/>
        <v>210925.82000000012</v>
      </c>
    </row>
    <row r="23" spans="1:16" x14ac:dyDescent="0.2">
      <c r="A23" s="19" t="s">
        <v>36</v>
      </c>
      <c r="B23" s="12" t="s">
        <v>24</v>
      </c>
      <c r="C23" s="20" t="s">
        <v>37</v>
      </c>
      <c r="D23" s="6">
        <v>0</v>
      </c>
      <c r="E23" s="246"/>
      <c r="F23" s="254">
        <v>0</v>
      </c>
      <c r="G23" s="255">
        <v>0</v>
      </c>
      <c r="H23" s="3"/>
      <c r="I23" s="264">
        <v>85525.909999999989</v>
      </c>
      <c r="J23" s="265">
        <v>0</v>
      </c>
      <c r="M23" s="210">
        <f t="shared" si="0"/>
        <v>0</v>
      </c>
      <c r="N23" s="210">
        <v>0</v>
      </c>
      <c r="O23" s="208">
        <f t="shared" si="1"/>
        <v>85525.909999999989</v>
      </c>
      <c r="P23" s="142">
        <f t="shared" si="2"/>
        <v>85525.909999999989</v>
      </c>
    </row>
    <row r="24" spans="1:16" x14ac:dyDescent="0.2">
      <c r="A24" s="19" t="s">
        <v>38</v>
      </c>
      <c r="B24" s="12" t="s">
        <v>39</v>
      </c>
      <c r="C24" s="20" t="s">
        <v>40</v>
      </c>
      <c r="D24" s="6">
        <v>0</v>
      </c>
      <c r="E24" s="246"/>
      <c r="F24" s="254">
        <v>0</v>
      </c>
      <c r="G24" s="255">
        <v>0</v>
      </c>
      <c r="H24" s="3"/>
      <c r="I24" s="264">
        <v>89396.389999999985</v>
      </c>
      <c r="J24" s="265">
        <v>0</v>
      </c>
      <c r="M24" s="210">
        <f t="shared" si="0"/>
        <v>0</v>
      </c>
      <c r="N24" s="210">
        <v>0</v>
      </c>
      <c r="O24" s="208">
        <f t="shared" si="1"/>
        <v>89396.389999999985</v>
      </c>
      <c r="P24" s="142">
        <f t="shared" si="2"/>
        <v>89396.389999999985</v>
      </c>
    </row>
    <row r="25" spans="1:16" x14ac:dyDescent="0.2">
      <c r="A25" s="19" t="s">
        <v>41</v>
      </c>
      <c r="B25" s="12" t="s">
        <v>42</v>
      </c>
      <c r="C25" s="20" t="s">
        <v>43</v>
      </c>
      <c r="D25" s="6">
        <v>0</v>
      </c>
      <c r="E25" s="246"/>
      <c r="F25" s="254">
        <v>0</v>
      </c>
      <c r="G25" s="255">
        <v>0</v>
      </c>
      <c r="H25" s="3"/>
      <c r="I25" s="264">
        <v>4782</v>
      </c>
      <c r="J25" s="265">
        <v>0</v>
      </c>
      <c r="M25" s="210">
        <f t="shared" si="0"/>
        <v>0</v>
      </c>
      <c r="N25" s="210">
        <v>0</v>
      </c>
      <c r="O25" s="208">
        <f t="shared" si="1"/>
        <v>4782</v>
      </c>
      <c r="P25" s="142">
        <f t="shared" si="2"/>
        <v>4782</v>
      </c>
    </row>
    <row r="26" spans="1:16" x14ac:dyDescent="0.2">
      <c r="A26" s="19" t="s">
        <v>44</v>
      </c>
      <c r="B26" s="12" t="s">
        <v>42</v>
      </c>
      <c r="C26" s="20" t="s">
        <v>45</v>
      </c>
      <c r="D26" s="6">
        <v>0</v>
      </c>
      <c r="E26" s="246"/>
      <c r="F26" s="254">
        <v>0</v>
      </c>
      <c r="G26" s="255">
        <v>0</v>
      </c>
      <c r="H26" s="3"/>
      <c r="I26" s="264">
        <v>3869.65</v>
      </c>
      <c r="J26" s="265">
        <v>0</v>
      </c>
      <c r="M26" s="210">
        <f t="shared" si="0"/>
        <v>0</v>
      </c>
      <c r="N26" s="210">
        <v>0</v>
      </c>
      <c r="O26" s="208">
        <f t="shared" si="1"/>
        <v>3869.65</v>
      </c>
      <c r="P26" s="142">
        <f t="shared" si="2"/>
        <v>3869.65</v>
      </c>
    </row>
    <row r="27" spans="1:16" x14ac:dyDescent="0.2">
      <c r="A27" s="19" t="s">
        <v>46</v>
      </c>
      <c r="B27" s="12" t="s">
        <v>42</v>
      </c>
      <c r="C27" s="20" t="s">
        <v>47</v>
      </c>
      <c r="D27" s="6">
        <v>0</v>
      </c>
      <c r="E27" s="246"/>
      <c r="F27" s="254">
        <v>0</v>
      </c>
      <c r="G27" s="255">
        <v>0</v>
      </c>
      <c r="H27" s="3"/>
      <c r="I27" s="264">
        <v>7360.4700000000012</v>
      </c>
      <c r="J27" s="265">
        <v>0</v>
      </c>
      <c r="M27" s="210">
        <f t="shared" si="0"/>
        <v>0</v>
      </c>
      <c r="N27" s="210">
        <v>0</v>
      </c>
      <c r="O27" s="208">
        <f t="shared" si="1"/>
        <v>7360.4700000000012</v>
      </c>
      <c r="P27" s="142">
        <f t="shared" si="2"/>
        <v>7360.4700000000012</v>
      </c>
    </row>
    <row r="28" spans="1:16" x14ac:dyDescent="0.2">
      <c r="A28" s="19" t="s">
        <v>48</v>
      </c>
      <c r="B28" s="12" t="s">
        <v>42</v>
      </c>
      <c r="C28" s="20" t="s">
        <v>49</v>
      </c>
      <c r="D28" s="6">
        <v>0</v>
      </c>
      <c r="E28" s="246"/>
      <c r="F28" s="254">
        <v>0</v>
      </c>
      <c r="G28" s="255">
        <v>0</v>
      </c>
      <c r="H28" s="3"/>
      <c r="I28" s="264">
        <v>4189</v>
      </c>
      <c r="J28" s="265">
        <v>0</v>
      </c>
      <c r="M28" s="210">
        <f t="shared" si="0"/>
        <v>0</v>
      </c>
      <c r="N28" s="210">
        <v>0</v>
      </c>
      <c r="O28" s="208">
        <f t="shared" si="1"/>
        <v>4189</v>
      </c>
      <c r="P28" s="142">
        <f t="shared" si="2"/>
        <v>4189</v>
      </c>
    </row>
    <row r="29" spans="1:16" x14ac:dyDescent="0.2">
      <c r="A29" s="19" t="s">
        <v>50</v>
      </c>
      <c r="B29" s="12" t="s">
        <v>42</v>
      </c>
      <c r="C29" s="20" t="s">
        <v>51</v>
      </c>
      <c r="D29" s="6">
        <v>0</v>
      </c>
      <c r="E29" s="246"/>
      <c r="F29" s="254">
        <v>0</v>
      </c>
      <c r="G29" s="255">
        <v>0</v>
      </c>
      <c r="H29" s="3"/>
      <c r="I29" s="264">
        <v>0</v>
      </c>
      <c r="J29" s="265">
        <v>0</v>
      </c>
      <c r="M29" s="210">
        <f t="shared" si="0"/>
        <v>0</v>
      </c>
      <c r="N29" s="210">
        <v>0</v>
      </c>
      <c r="O29" s="208">
        <f t="shared" si="1"/>
        <v>0</v>
      </c>
      <c r="P29" s="142">
        <f t="shared" si="2"/>
        <v>0</v>
      </c>
    </row>
    <row r="30" spans="1:16" x14ac:dyDescent="0.2">
      <c r="A30" s="19" t="s">
        <v>52</v>
      </c>
      <c r="B30" s="12" t="s">
        <v>53</v>
      </c>
      <c r="C30" s="20" t="s">
        <v>54</v>
      </c>
      <c r="D30" s="6">
        <v>0</v>
      </c>
      <c r="E30" s="246"/>
      <c r="F30" s="254">
        <v>0</v>
      </c>
      <c r="G30" s="255">
        <v>0</v>
      </c>
      <c r="H30" s="3"/>
      <c r="I30" s="264">
        <v>5154.3100000000004</v>
      </c>
      <c r="J30" s="265">
        <v>0</v>
      </c>
      <c r="M30" s="210">
        <f t="shared" si="0"/>
        <v>0</v>
      </c>
      <c r="N30" s="210">
        <v>0</v>
      </c>
      <c r="O30" s="208">
        <f t="shared" si="1"/>
        <v>5154.3100000000004</v>
      </c>
      <c r="P30" s="142">
        <f t="shared" si="2"/>
        <v>5154.3100000000004</v>
      </c>
    </row>
    <row r="31" spans="1:16" x14ac:dyDescent="0.2">
      <c r="A31" s="19" t="s">
        <v>55</v>
      </c>
      <c r="B31" s="12" t="s">
        <v>53</v>
      </c>
      <c r="C31" s="20" t="s">
        <v>56</v>
      </c>
      <c r="D31" s="6">
        <v>0</v>
      </c>
      <c r="E31" s="246"/>
      <c r="F31" s="254">
        <v>0</v>
      </c>
      <c r="G31" s="255">
        <v>0</v>
      </c>
      <c r="H31" s="3"/>
      <c r="I31" s="264">
        <v>6154.4699999999993</v>
      </c>
      <c r="J31" s="265">
        <v>0</v>
      </c>
      <c r="M31" s="210">
        <f t="shared" si="0"/>
        <v>0</v>
      </c>
      <c r="N31" s="210">
        <v>0</v>
      </c>
      <c r="O31" s="208">
        <f t="shared" si="1"/>
        <v>6154.4699999999993</v>
      </c>
      <c r="P31" s="142">
        <f t="shared" si="2"/>
        <v>6154.4699999999993</v>
      </c>
    </row>
    <row r="32" spans="1:16" x14ac:dyDescent="0.2">
      <c r="A32" s="19" t="s">
        <v>57</v>
      </c>
      <c r="B32" s="12" t="s">
        <v>58</v>
      </c>
      <c r="C32" s="20" t="s">
        <v>59</v>
      </c>
      <c r="D32" s="6">
        <v>318240</v>
      </c>
      <c r="E32" s="246"/>
      <c r="F32" s="254">
        <v>318020</v>
      </c>
      <c r="G32" s="255">
        <v>43633.31</v>
      </c>
      <c r="H32" s="3"/>
      <c r="I32" s="264">
        <v>1086717.7699999998</v>
      </c>
      <c r="J32" s="265">
        <v>43633.31</v>
      </c>
      <c r="M32" s="210">
        <f t="shared" si="0"/>
        <v>361653.31</v>
      </c>
      <c r="N32" s="210">
        <v>0</v>
      </c>
      <c r="O32" s="208">
        <f t="shared" si="1"/>
        <v>1130351.0799999998</v>
      </c>
      <c r="P32" s="142">
        <f t="shared" si="2"/>
        <v>768697.76999999979</v>
      </c>
    </row>
    <row r="33" spans="1:16" x14ac:dyDescent="0.2">
      <c r="A33" s="19" t="s">
        <v>60</v>
      </c>
      <c r="B33" s="12" t="s">
        <v>58</v>
      </c>
      <c r="C33" s="20" t="s">
        <v>61</v>
      </c>
      <c r="D33" s="6">
        <v>284900</v>
      </c>
      <c r="E33" s="246"/>
      <c r="F33" s="254">
        <v>296976</v>
      </c>
      <c r="G33" s="255">
        <v>38389.83</v>
      </c>
      <c r="H33" s="3"/>
      <c r="I33" s="264">
        <v>414157.93000000017</v>
      </c>
      <c r="J33" s="265">
        <v>38389.83</v>
      </c>
      <c r="M33" s="210">
        <f t="shared" si="0"/>
        <v>335365.83</v>
      </c>
      <c r="N33" s="210">
        <v>0</v>
      </c>
      <c r="O33" s="208">
        <f t="shared" si="1"/>
        <v>452547.76000000018</v>
      </c>
      <c r="P33" s="142">
        <f t="shared" si="2"/>
        <v>117181.93000000017</v>
      </c>
    </row>
    <row r="34" spans="1:16" x14ac:dyDescent="0.2">
      <c r="A34" s="19" t="s">
        <v>62</v>
      </c>
      <c r="B34" s="12" t="s">
        <v>63</v>
      </c>
      <c r="C34" s="20" t="s">
        <v>64</v>
      </c>
      <c r="D34" s="6">
        <v>0</v>
      </c>
      <c r="E34" s="246"/>
      <c r="F34" s="254">
        <v>0</v>
      </c>
      <c r="G34" s="255">
        <v>0</v>
      </c>
      <c r="H34" s="3"/>
      <c r="I34" s="264">
        <v>17783.36</v>
      </c>
      <c r="J34" s="265">
        <v>1150</v>
      </c>
      <c r="M34" s="210">
        <f t="shared" si="0"/>
        <v>0</v>
      </c>
      <c r="N34" s="210">
        <v>0</v>
      </c>
      <c r="O34" s="208">
        <f t="shared" si="1"/>
        <v>18933.36</v>
      </c>
      <c r="P34" s="142">
        <f t="shared" si="2"/>
        <v>18933.36</v>
      </c>
    </row>
    <row r="35" spans="1:16" x14ac:dyDescent="0.2">
      <c r="A35" s="19" t="s">
        <v>65</v>
      </c>
      <c r="B35" s="12" t="s">
        <v>63</v>
      </c>
      <c r="C35" s="20" t="s">
        <v>66</v>
      </c>
      <c r="D35" s="6">
        <v>0</v>
      </c>
      <c r="E35" s="246"/>
      <c r="F35" s="254">
        <v>0</v>
      </c>
      <c r="G35" s="255">
        <v>0</v>
      </c>
      <c r="H35" s="3"/>
      <c r="I35" s="264">
        <v>21815</v>
      </c>
      <c r="J35" s="265">
        <v>4904.55</v>
      </c>
      <c r="M35" s="210">
        <f t="shared" si="0"/>
        <v>0</v>
      </c>
      <c r="N35" s="210">
        <v>0</v>
      </c>
      <c r="O35" s="208">
        <f t="shared" si="1"/>
        <v>26719.55</v>
      </c>
      <c r="P35" s="142">
        <f t="shared" si="2"/>
        <v>26719.55</v>
      </c>
    </row>
    <row r="36" spans="1:16" x14ac:dyDescent="0.2">
      <c r="A36" s="19" t="s">
        <v>67</v>
      </c>
      <c r="B36" s="12" t="s">
        <v>68</v>
      </c>
      <c r="C36" s="20" t="s">
        <v>69</v>
      </c>
      <c r="D36" s="6">
        <v>0</v>
      </c>
      <c r="E36" s="246"/>
      <c r="F36" s="254">
        <v>0</v>
      </c>
      <c r="G36" s="255">
        <v>0</v>
      </c>
      <c r="H36" s="3"/>
      <c r="I36" s="264">
        <v>4583</v>
      </c>
      <c r="J36" s="265">
        <v>0</v>
      </c>
      <c r="M36" s="210">
        <f t="shared" si="0"/>
        <v>0</v>
      </c>
      <c r="N36" s="210">
        <v>0</v>
      </c>
      <c r="O36" s="208">
        <f t="shared" si="1"/>
        <v>4583</v>
      </c>
      <c r="P36" s="142">
        <f t="shared" si="2"/>
        <v>4583</v>
      </c>
    </row>
    <row r="37" spans="1:16" x14ac:dyDescent="0.2">
      <c r="A37" s="19" t="s">
        <v>70</v>
      </c>
      <c r="B37" s="12" t="s">
        <v>68</v>
      </c>
      <c r="C37" s="20" t="s">
        <v>71</v>
      </c>
      <c r="D37" s="6">
        <v>0</v>
      </c>
      <c r="E37" s="246"/>
      <c r="F37" s="254">
        <v>0</v>
      </c>
      <c r="G37" s="255">
        <v>0</v>
      </c>
      <c r="H37" s="3"/>
      <c r="I37" s="264">
        <v>4407.8999999999996</v>
      </c>
      <c r="J37" s="265">
        <v>0</v>
      </c>
      <c r="M37" s="210">
        <f t="shared" si="0"/>
        <v>0</v>
      </c>
      <c r="N37" s="210">
        <v>0</v>
      </c>
      <c r="O37" s="208">
        <f t="shared" si="1"/>
        <v>4407.8999999999996</v>
      </c>
      <c r="P37" s="142">
        <f t="shared" si="2"/>
        <v>4407.8999999999996</v>
      </c>
    </row>
    <row r="38" spans="1:16" x14ac:dyDescent="0.2">
      <c r="A38" s="19" t="s">
        <v>72</v>
      </c>
      <c r="B38" s="12" t="s">
        <v>73</v>
      </c>
      <c r="C38" s="20" t="s">
        <v>74</v>
      </c>
      <c r="D38" s="6">
        <v>0</v>
      </c>
      <c r="E38" s="246"/>
      <c r="F38" s="254">
        <v>0</v>
      </c>
      <c r="G38" s="255">
        <v>0</v>
      </c>
      <c r="H38" s="3"/>
      <c r="I38" s="264">
        <v>70838.83</v>
      </c>
      <c r="J38" s="265">
        <v>0</v>
      </c>
      <c r="M38" s="210">
        <f t="shared" si="0"/>
        <v>0</v>
      </c>
      <c r="N38" s="210">
        <v>0</v>
      </c>
      <c r="O38" s="208">
        <f t="shared" si="1"/>
        <v>70838.83</v>
      </c>
      <c r="P38" s="142">
        <f t="shared" si="2"/>
        <v>70838.83</v>
      </c>
    </row>
    <row r="39" spans="1:16" x14ac:dyDescent="0.2">
      <c r="A39" s="19" t="s">
        <v>75</v>
      </c>
      <c r="B39" s="12" t="s">
        <v>76</v>
      </c>
      <c r="C39" s="20" t="s">
        <v>77</v>
      </c>
      <c r="D39" s="6">
        <v>0</v>
      </c>
      <c r="E39" s="246"/>
      <c r="F39" s="254">
        <v>0</v>
      </c>
      <c r="G39" s="255">
        <v>0</v>
      </c>
      <c r="H39" s="3"/>
      <c r="I39" s="264">
        <v>12598.2</v>
      </c>
      <c r="J39" s="265">
        <v>0</v>
      </c>
      <c r="M39" s="210">
        <f t="shared" si="0"/>
        <v>0</v>
      </c>
      <c r="N39" s="210">
        <v>0</v>
      </c>
      <c r="O39" s="208">
        <f t="shared" si="1"/>
        <v>12598.2</v>
      </c>
      <c r="P39" s="142">
        <f t="shared" si="2"/>
        <v>12598.2</v>
      </c>
    </row>
    <row r="40" spans="1:16" x14ac:dyDescent="0.2">
      <c r="A40" s="19" t="s">
        <v>78</v>
      </c>
      <c r="B40" s="12" t="s">
        <v>76</v>
      </c>
      <c r="C40" s="20" t="s">
        <v>79</v>
      </c>
      <c r="D40" s="6">
        <v>0</v>
      </c>
      <c r="E40" s="246"/>
      <c r="F40" s="254">
        <v>0</v>
      </c>
      <c r="G40" s="255">
        <v>0</v>
      </c>
      <c r="H40" s="3"/>
      <c r="I40" s="264">
        <v>10386.950000000001</v>
      </c>
      <c r="J40" s="265">
        <v>0</v>
      </c>
      <c r="M40" s="210">
        <f t="shared" ref="M40:M71" si="3">F40+G40</f>
        <v>0</v>
      </c>
      <c r="N40" s="210">
        <v>0</v>
      </c>
      <c r="O40" s="208">
        <f t="shared" ref="O40:O71" si="4">I40+J40</f>
        <v>10386.950000000001</v>
      </c>
      <c r="P40" s="142">
        <f t="shared" si="2"/>
        <v>10386.950000000001</v>
      </c>
    </row>
    <row r="41" spans="1:16" x14ac:dyDescent="0.2">
      <c r="A41" s="19" t="s">
        <v>80</v>
      </c>
      <c r="B41" s="12" t="s">
        <v>76</v>
      </c>
      <c r="C41" s="20" t="s">
        <v>81</v>
      </c>
      <c r="D41" s="6">
        <v>0</v>
      </c>
      <c r="E41" s="246"/>
      <c r="F41" s="254">
        <v>0</v>
      </c>
      <c r="G41" s="255">
        <v>0</v>
      </c>
      <c r="H41" s="3"/>
      <c r="I41" s="264">
        <v>8552.56</v>
      </c>
      <c r="J41" s="265">
        <v>0</v>
      </c>
      <c r="M41" s="210">
        <f t="shared" si="3"/>
        <v>0</v>
      </c>
      <c r="N41" s="210">
        <v>0</v>
      </c>
      <c r="O41" s="208">
        <f t="shared" si="4"/>
        <v>8552.56</v>
      </c>
      <c r="P41" s="142">
        <f t="shared" si="2"/>
        <v>8552.56</v>
      </c>
    </row>
    <row r="42" spans="1:16" x14ac:dyDescent="0.2">
      <c r="A42" s="19" t="s">
        <v>82</v>
      </c>
      <c r="B42" s="12" t="s">
        <v>83</v>
      </c>
      <c r="C42" s="20" t="s">
        <v>84</v>
      </c>
      <c r="D42" s="6">
        <v>0</v>
      </c>
      <c r="E42" s="246"/>
      <c r="F42" s="254">
        <v>0</v>
      </c>
      <c r="G42" s="255">
        <v>0</v>
      </c>
      <c r="H42" s="3"/>
      <c r="I42" s="264">
        <v>8090</v>
      </c>
      <c r="J42" s="265">
        <v>0</v>
      </c>
      <c r="M42" s="210">
        <f t="shared" si="3"/>
        <v>0</v>
      </c>
      <c r="N42" s="210">
        <v>0</v>
      </c>
      <c r="O42" s="208">
        <f t="shared" si="4"/>
        <v>8090</v>
      </c>
      <c r="P42" s="142">
        <f t="shared" si="2"/>
        <v>8090</v>
      </c>
    </row>
    <row r="43" spans="1:16" x14ac:dyDescent="0.2">
      <c r="A43" s="19" t="s">
        <v>85</v>
      </c>
      <c r="B43" s="12" t="s">
        <v>83</v>
      </c>
      <c r="C43" s="20" t="s">
        <v>86</v>
      </c>
      <c r="D43" s="6">
        <v>0</v>
      </c>
      <c r="E43" s="246"/>
      <c r="F43" s="254">
        <v>0</v>
      </c>
      <c r="G43" s="255">
        <v>0</v>
      </c>
      <c r="H43" s="3"/>
      <c r="I43" s="264">
        <v>10662.55</v>
      </c>
      <c r="J43" s="265">
        <v>0</v>
      </c>
      <c r="M43" s="210">
        <f t="shared" si="3"/>
        <v>0</v>
      </c>
      <c r="N43" s="210">
        <v>0</v>
      </c>
      <c r="O43" s="208">
        <f t="shared" si="4"/>
        <v>10662.55</v>
      </c>
      <c r="P43" s="142">
        <f t="shared" si="2"/>
        <v>10662.55</v>
      </c>
    </row>
    <row r="44" spans="1:16" x14ac:dyDescent="0.2">
      <c r="A44" s="19" t="s">
        <v>87</v>
      </c>
      <c r="B44" s="12" t="s">
        <v>88</v>
      </c>
      <c r="C44" s="20" t="s">
        <v>89</v>
      </c>
      <c r="D44" s="6">
        <v>0</v>
      </c>
      <c r="E44" s="246"/>
      <c r="F44" s="254">
        <v>0</v>
      </c>
      <c r="G44" s="255">
        <v>0</v>
      </c>
      <c r="H44" s="3"/>
      <c r="I44" s="264">
        <v>219.60999999999967</v>
      </c>
      <c r="J44" s="265">
        <v>0</v>
      </c>
      <c r="M44" s="210">
        <f t="shared" si="3"/>
        <v>0</v>
      </c>
      <c r="N44" s="210">
        <v>0</v>
      </c>
      <c r="O44" s="208">
        <f t="shared" si="4"/>
        <v>219.60999999999967</v>
      </c>
      <c r="P44" s="142">
        <f t="shared" si="2"/>
        <v>219.60999999999967</v>
      </c>
    </row>
    <row r="45" spans="1:16" x14ac:dyDescent="0.2">
      <c r="A45" s="19" t="s">
        <v>90</v>
      </c>
      <c r="B45" s="12" t="s">
        <v>91</v>
      </c>
      <c r="C45" s="21" t="s">
        <v>92</v>
      </c>
      <c r="D45" s="6">
        <v>0</v>
      </c>
      <c r="E45" s="246"/>
      <c r="F45" s="254">
        <v>0</v>
      </c>
      <c r="G45" s="255">
        <v>0</v>
      </c>
      <c r="H45" s="3"/>
      <c r="I45" s="264">
        <v>11962.52</v>
      </c>
      <c r="J45" s="265">
        <v>0</v>
      </c>
      <c r="M45" s="210">
        <f t="shared" si="3"/>
        <v>0</v>
      </c>
      <c r="N45" s="210">
        <v>0</v>
      </c>
      <c r="O45" s="208">
        <f t="shared" si="4"/>
        <v>11962.52</v>
      </c>
      <c r="P45" s="142">
        <f t="shared" si="2"/>
        <v>11962.52</v>
      </c>
    </row>
    <row r="46" spans="1:16" x14ac:dyDescent="0.2">
      <c r="A46" s="19" t="s">
        <v>93</v>
      </c>
      <c r="B46" s="12" t="s">
        <v>94</v>
      </c>
      <c r="C46" s="20" t="s">
        <v>95</v>
      </c>
      <c r="D46" s="6">
        <v>46529</v>
      </c>
      <c r="E46" s="246"/>
      <c r="F46" s="254">
        <v>48680</v>
      </c>
      <c r="G46" s="255">
        <v>17935.3</v>
      </c>
      <c r="H46" s="3"/>
      <c r="I46" s="264">
        <v>93473.45</v>
      </c>
      <c r="J46" s="265">
        <v>17956.650000000001</v>
      </c>
      <c r="M46" s="210">
        <f t="shared" si="3"/>
        <v>66615.3</v>
      </c>
      <c r="N46" s="210">
        <v>0</v>
      </c>
      <c r="O46" s="208">
        <f t="shared" si="4"/>
        <v>111430.1</v>
      </c>
      <c r="P46" s="142">
        <f t="shared" si="2"/>
        <v>44814.8</v>
      </c>
    </row>
    <row r="47" spans="1:16" x14ac:dyDescent="0.2">
      <c r="A47" s="19" t="s">
        <v>96</v>
      </c>
      <c r="B47" s="12" t="s">
        <v>97</v>
      </c>
      <c r="C47" s="20" t="s">
        <v>98</v>
      </c>
      <c r="D47" s="6">
        <v>876786.05</v>
      </c>
      <c r="E47" s="246"/>
      <c r="F47" s="254">
        <v>908488</v>
      </c>
      <c r="G47" s="255">
        <v>76744.77</v>
      </c>
      <c r="H47" s="3"/>
      <c r="I47" s="264">
        <v>906858.7100000002</v>
      </c>
      <c r="J47" s="265">
        <v>76745</v>
      </c>
      <c r="M47" s="210">
        <f t="shared" si="3"/>
        <v>985232.77</v>
      </c>
      <c r="N47" s="210">
        <v>0</v>
      </c>
      <c r="O47" s="208">
        <f t="shared" si="4"/>
        <v>983603.7100000002</v>
      </c>
      <c r="P47" s="142">
        <f t="shared" si="2"/>
        <v>-1629.059999999823</v>
      </c>
    </row>
    <row r="48" spans="1:16" x14ac:dyDescent="0.2">
      <c r="A48" s="19" t="s">
        <v>99</v>
      </c>
      <c r="B48" s="12" t="s">
        <v>100</v>
      </c>
      <c r="C48" s="20" t="s">
        <v>101</v>
      </c>
      <c r="D48" s="6">
        <v>0</v>
      </c>
      <c r="E48" s="246"/>
      <c r="F48" s="254">
        <v>0</v>
      </c>
      <c r="G48" s="255">
        <v>0</v>
      </c>
      <c r="H48" s="3"/>
      <c r="I48" s="264">
        <v>6487.35</v>
      </c>
      <c r="J48" s="265">
        <v>0</v>
      </c>
      <c r="M48" s="210">
        <f t="shared" si="3"/>
        <v>0</v>
      </c>
      <c r="N48" s="210">
        <v>0</v>
      </c>
      <c r="O48" s="208">
        <f t="shared" si="4"/>
        <v>6487.35</v>
      </c>
      <c r="P48" s="142">
        <f t="shared" si="2"/>
        <v>6487.35</v>
      </c>
    </row>
    <row r="49" spans="1:16" x14ac:dyDescent="0.2">
      <c r="A49" s="19" t="s">
        <v>102</v>
      </c>
      <c r="B49" s="12" t="s">
        <v>103</v>
      </c>
      <c r="C49" s="20" t="s">
        <v>104</v>
      </c>
      <c r="D49" s="6">
        <v>709822</v>
      </c>
      <c r="E49" s="246"/>
      <c r="F49" s="254">
        <v>722217</v>
      </c>
      <c r="G49" s="255">
        <v>83453.649999999994</v>
      </c>
      <c r="H49" s="3"/>
      <c r="I49" s="264">
        <v>1171074.9100000001</v>
      </c>
      <c r="J49" s="265">
        <v>83453.649999999994</v>
      </c>
      <c r="M49" s="210">
        <f t="shared" si="3"/>
        <v>805670.65</v>
      </c>
      <c r="N49" s="210">
        <v>0</v>
      </c>
      <c r="O49" s="208">
        <f t="shared" si="4"/>
        <v>1254528.56</v>
      </c>
      <c r="P49" s="142">
        <f t="shared" si="2"/>
        <v>448857.91000000003</v>
      </c>
    </row>
    <row r="50" spans="1:16" x14ac:dyDescent="0.2">
      <c r="A50" s="19" t="s">
        <v>105</v>
      </c>
      <c r="B50" s="12" t="s">
        <v>106</v>
      </c>
      <c r="C50" s="20" t="s">
        <v>107</v>
      </c>
      <c r="D50" s="6">
        <v>65689</v>
      </c>
      <c r="E50" s="246"/>
      <c r="F50" s="254">
        <v>68038</v>
      </c>
      <c r="G50" s="255">
        <v>19340.7</v>
      </c>
      <c r="H50" s="3"/>
      <c r="I50" s="264">
        <v>865682.4800000001</v>
      </c>
      <c r="J50" s="265">
        <v>19340.7</v>
      </c>
      <c r="M50" s="210">
        <f t="shared" si="3"/>
        <v>87378.7</v>
      </c>
      <c r="N50" s="210">
        <v>0</v>
      </c>
      <c r="O50" s="208">
        <f t="shared" si="4"/>
        <v>885023.18</v>
      </c>
      <c r="P50" s="142">
        <f t="shared" si="2"/>
        <v>797644.4800000001</v>
      </c>
    </row>
    <row r="51" spans="1:16" x14ac:dyDescent="0.2">
      <c r="A51" s="22" t="s">
        <v>108</v>
      </c>
      <c r="B51" s="12" t="s">
        <v>109</v>
      </c>
      <c r="C51" s="20" t="s">
        <v>110</v>
      </c>
      <c r="D51" s="6">
        <v>44893.46</v>
      </c>
      <c r="E51" s="246"/>
      <c r="F51" s="254">
        <v>43492.77</v>
      </c>
      <c r="G51" s="255">
        <v>22456.95</v>
      </c>
      <c r="H51" s="3"/>
      <c r="I51" s="264">
        <v>43492.770000000004</v>
      </c>
      <c r="J51" s="265">
        <v>22456.95</v>
      </c>
      <c r="M51" s="210">
        <f t="shared" si="3"/>
        <v>65949.72</v>
      </c>
      <c r="N51" s="210">
        <v>0</v>
      </c>
      <c r="O51" s="208">
        <f t="shared" si="4"/>
        <v>65949.72</v>
      </c>
      <c r="P51" s="142">
        <f t="shared" si="2"/>
        <v>0</v>
      </c>
    </row>
    <row r="52" spans="1:16" x14ac:dyDescent="0.2">
      <c r="A52" s="19" t="s">
        <v>111</v>
      </c>
      <c r="B52" s="12" t="s">
        <v>109</v>
      </c>
      <c r="C52" s="20" t="s">
        <v>112</v>
      </c>
      <c r="D52" s="6">
        <v>0</v>
      </c>
      <c r="E52" s="246"/>
      <c r="F52" s="254">
        <v>0</v>
      </c>
      <c r="G52" s="255">
        <v>0</v>
      </c>
      <c r="H52" s="3"/>
      <c r="I52" s="264">
        <v>6405.73</v>
      </c>
      <c r="J52" s="265">
        <v>0</v>
      </c>
      <c r="M52" s="210">
        <f t="shared" si="3"/>
        <v>0</v>
      </c>
      <c r="N52" s="210">
        <v>0</v>
      </c>
      <c r="O52" s="208">
        <f t="shared" si="4"/>
        <v>6405.73</v>
      </c>
      <c r="P52" s="142">
        <f t="shared" si="2"/>
        <v>6405.73</v>
      </c>
    </row>
    <row r="53" spans="1:16" x14ac:dyDescent="0.2">
      <c r="A53" s="19" t="s">
        <v>113</v>
      </c>
      <c r="B53" s="12" t="s">
        <v>109</v>
      </c>
      <c r="C53" s="20" t="s">
        <v>114</v>
      </c>
      <c r="D53" s="6">
        <v>0</v>
      </c>
      <c r="E53" s="246"/>
      <c r="F53" s="254">
        <v>0</v>
      </c>
      <c r="G53" s="255">
        <v>0</v>
      </c>
      <c r="H53" s="3"/>
      <c r="I53" s="264">
        <v>11522.17</v>
      </c>
      <c r="J53" s="265">
        <v>0</v>
      </c>
      <c r="M53" s="210">
        <f t="shared" si="3"/>
        <v>0</v>
      </c>
      <c r="N53" s="210">
        <v>0</v>
      </c>
      <c r="O53" s="208">
        <f t="shared" si="4"/>
        <v>11522.17</v>
      </c>
      <c r="P53" s="142">
        <f t="shared" si="2"/>
        <v>11522.17</v>
      </c>
    </row>
    <row r="54" spans="1:16" x14ac:dyDescent="0.2">
      <c r="A54" s="19" t="s">
        <v>115</v>
      </c>
      <c r="B54" s="12" t="s">
        <v>109</v>
      </c>
      <c r="C54" s="20" t="s">
        <v>116</v>
      </c>
      <c r="D54" s="6">
        <v>0</v>
      </c>
      <c r="E54" s="246"/>
      <c r="F54" s="254">
        <v>0</v>
      </c>
      <c r="G54" s="255">
        <v>0</v>
      </c>
      <c r="H54" s="3"/>
      <c r="I54" s="264">
        <v>3229.25</v>
      </c>
      <c r="J54" s="265">
        <v>0</v>
      </c>
      <c r="M54" s="210">
        <f t="shared" si="3"/>
        <v>0</v>
      </c>
      <c r="N54" s="210">
        <v>0</v>
      </c>
      <c r="O54" s="208">
        <f t="shared" si="4"/>
        <v>3229.25</v>
      </c>
      <c r="P54" s="142">
        <f t="shared" si="2"/>
        <v>3229.25</v>
      </c>
    </row>
    <row r="55" spans="1:16" x14ac:dyDescent="0.2">
      <c r="A55" s="19" t="s">
        <v>117</v>
      </c>
      <c r="B55" s="12" t="s">
        <v>109</v>
      </c>
      <c r="C55" s="20" t="s">
        <v>118</v>
      </c>
      <c r="D55" s="6">
        <v>0</v>
      </c>
      <c r="E55" s="246"/>
      <c r="F55" s="254">
        <v>0</v>
      </c>
      <c r="G55" s="255">
        <v>0</v>
      </c>
      <c r="H55" s="3"/>
      <c r="I55" s="264">
        <v>5234.29</v>
      </c>
      <c r="J55" s="265">
        <v>0</v>
      </c>
      <c r="M55" s="210">
        <f t="shared" si="3"/>
        <v>0</v>
      </c>
      <c r="N55" s="210">
        <v>0</v>
      </c>
      <c r="O55" s="208">
        <f t="shared" si="4"/>
        <v>5234.29</v>
      </c>
      <c r="P55" s="142">
        <f t="shared" si="2"/>
        <v>5234.29</v>
      </c>
    </row>
    <row r="56" spans="1:16" x14ac:dyDescent="0.2">
      <c r="A56" s="19" t="s">
        <v>119</v>
      </c>
      <c r="B56" s="12" t="s">
        <v>120</v>
      </c>
      <c r="C56" s="20" t="s">
        <v>121</v>
      </c>
      <c r="D56" s="6">
        <v>0</v>
      </c>
      <c r="E56" s="246"/>
      <c r="F56" s="254">
        <v>0</v>
      </c>
      <c r="G56" s="255">
        <v>0</v>
      </c>
      <c r="H56" s="3"/>
      <c r="I56" s="264">
        <v>1214.99</v>
      </c>
      <c r="J56" s="265">
        <v>0</v>
      </c>
      <c r="M56" s="210">
        <f t="shared" si="3"/>
        <v>0</v>
      </c>
      <c r="N56" s="210">
        <v>0</v>
      </c>
      <c r="O56" s="208">
        <f t="shared" si="4"/>
        <v>1214.99</v>
      </c>
      <c r="P56" s="142">
        <f t="shared" si="2"/>
        <v>1214.99</v>
      </c>
    </row>
    <row r="57" spans="1:16" x14ac:dyDescent="0.2">
      <c r="A57" s="19" t="s">
        <v>122</v>
      </c>
      <c r="B57" s="12" t="s">
        <v>120</v>
      </c>
      <c r="C57" s="20" t="s">
        <v>123</v>
      </c>
      <c r="D57" s="6">
        <v>198760</v>
      </c>
      <c r="E57" s="246"/>
      <c r="F57" s="254">
        <v>184637</v>
      </c>
      <c r="G57" s="255">
        <v>41567.339999999997</v>
      </c>
      <c r="H57" s="3"/>
      <c r="I57" s="264">
        <v>186122.62</v>
      </c>
      <c r="J57" s="265">
        <v>41567.339999999997</v>
      </c>
      <c r="M57" s="210">
        <f t="shared" si="3"/>
        <v>226204.34</v>
      </c>
      <c r="N57" s="210">
        <v>0</v>
      </c>
      <c r="O57" s="208">
        <f t="shared" si="4"/>
        <v>227689.96</v>
      </c>
      <c r="P57" s="142">
        <f t="shared" si="2"/>
        <v>1485.6199999999953</v>
      </c>
    </row>
    <row r="58" spans="1:16" x14ac:dyDescent="0.2">
      <c r="A58" s="19" t="s">
        <v>124</v>
      </c>
      <c r="B58" s="12" t="s">
        <v>120</v>
      </c>
      <c r="C58" s="20" t="s">
        <v>125</v>
      </c>
      <c r="D58" s="6">
        <v>92017</v>
      </c>
      <c r="E58" s="246"/>
      <c r="F58" s="254">
        <v>93125</v>
      </c>
      <c r="G58" s="255">
        <v>24163.48</v>
      </c>
      <c r="H58" s="3"/>
      <c r="I58" s="264">
        <v>344528.05000000005</v>
      </c>
      <c r="J58" s="265">
        <v>24163.48</v>
      </c>
      <c r="M58" s="210">
        <f t="shared" si="3"/>
        <v>117288.48</v>
      </c>
      <c r="N58" s="210">
        <v>0</v>
      </c>
      <c r="O58" s="208">
        <f t="shared" si="4"/>
        <v>368691.53</v>
      </c>
      <c r="P58" s="142">
        <f t="shared" si="2"/>
        <v>251403.05000000005</v>
      </c>
    </row>
    <row r="59" spans="1:16" x14ac:dyDescent="0.2">
      <c r="A59" s="19" t="s">
        <v>126</v>
      </c>
      <c r="B59" s="12" t="s">
        <v>120</v>
      </c>
      <c r="C59" s="20" t="s">
        <v>127</v>
      </c>
      <c r="D59" s="6">
        <v>81529</v>
      </c>
      <c r="E59" s="246"/>
      <c r="F59" s="254">
        <v>83557</v>
      </c>
      <c r="G59" s="255">
        <v>23046.51</v>
      </c>
      <c r="H59" s="3"/>
      <c r="I59" s="264">
        <v>84271.46</v>
      </c>
      <c r="J59" s="265">
        <v>23046.51</v>
      </c>
      <c r="M59" s="210">
        <f t="shared" si="3"/>
        <v>106603.51</v>
      </c>
      <c r="N59" s="210">
        <v>0</v>
      </c>
      <c r="O59" s="208">
        <f t="shared" si="4"/>
        <v>107317.97</v>
      </c>
      <c r="P59" s="142">
        <f t="shared" si="2"/>
        <v>714.4600000000064</v>
      </c>
    </row>
    <row r="60" spans="1:16" x14ac:dyDescent="0.2">
      <c r="A60" s="19" t="s">
        <v>128</v>
      </c>
      <c r="B60" s="12" t="s">
        <v>120</v>
      </c>
      <c r="C60" s="20" t="s">
        <v>129</v>
      </c>
      <c r="D60" s="6">
        <v>229464</v>
      </c>
      <c r="E60" s="246"/>
      <c r="F60" s="254">
        <v>242588</v>
      </c>
      <c r="G60" s="255">
        <v>27427.01</v>
      </c>
      <c r="H60" s="3"/>
      <c r="I60" s="264">
        <v>3497439.4399999985</v>
      </c>
      <c r="J60" s="265">
        <v>27427.010000000002</v>
      </c>
      <c r="M60" s="210">
        <f t="shared" si="3"/>
        <v>270015.01</v>
      </c>
      <c r="N60" s="210">
        <v>0</v>
      </c>
      <c r="O60" s="208">
        <f t="shared" si="4"/>
        <v>3524866.4499999983</v>
      </c>
      <c r="P60" s="142">
        <f t="shared" si="2"/>
        <v>3254851.4399999985</v>
      </c>
    </row>
    <row r="61" spans="1:16" x14ac:dyDescent="0.2">
      <c r="A61" s="19" t="s">
        <v>130</v>
      </c>
      <c r="B61" s="12" t="s">
        <v>120</v>
      </c>
      <c r="C61" s="20" t="s">
        <v>131</v>
      </c>
      <c r="D61" s="6">
        <v>35756</v>
      </c>
      <c r="E61" s="246"/>
      <c r="F61" s="254">
        <v>53250</v>
      </c>
      <c r="G61" s="255">
        <v>21022.639999999999</v>
      </c>
      <c r="H61" s="3"/>
      <c r="I61" s="264">
        <v>632352.07000000018</v>
      </c>
      <c r="J61" s="265">
        <v>21022.639999999999</v>
      </c>
      <c r="M61" s="210">
        <f t="shared" si="3"/>
        <v>74272.639999999999</v>
      </c>
      <c r="N61" s="210">
        <v>0</v>
      </c>
      <c r="O61" s="208">
        <f t="shared" si="4"/>
        <v>653374.7100000002</v>
      </c>
      <c r="P61" s="142">
        <f t="shared" si="2"/>
        <v>579102.07000000018</v>
      </c>
    </row>
    <row r="62" spans="1:16" x14ac:dyDescent="0.2">
      <c r="A62" s="19" t="s">
        <v>132</v>
      </c>
      <c r="B62" s="12" t="s">
        <v>120</v>
      </c>
      <c r="C62" s="20" t="s">
        <v>133</v>
      </c>
      <c r="D62" s="6">
        <v>0</v>
      </c>
      <c r="E62" s="246"/>
      <c r="F62" s="254">
        <v>0</v>
      </c>
      <c r="G62" s="255">
        <v>0</v>
      </c>
      <c r="H62" s="3"/>
      <c r="I62" s="264">
        <v>103507.79000000002</v>
      </c>
      <c r="J62" s="265">
        <v>0</v>
      </c>
      <c r="M62" s="210">
        <f t="shared" si="3"/>
        <v>0</v>
      </c>
      <c r="N62" s="210">
        <v>0</v>
      </c>
      <c r="O62" s="208">
        <f t="shared" si="4"/>
        <v>103507.79000000002</v>
      </c>
      <c r="P62" s="142">
        <f t="shared" si="2"/>
        <v>103507.79000000002</v>
      </c>
    </row>
    <row r="63" spans="1:16" x14ac:dyDescent="0.2">
      <c r="A63" s="19" t="s">
        <v>134</v>
      </c>
      <c r="B63" s="12" t="s">
        <v>120</v>
      </c>
      <c r="C63" s="20" t="s">
        <v>135</v>
      </c>
      <c r="D63" s="6">
        <v>259259</v>
      </c>
      <c r="E63" s="246"/>
      <c r="F63" s="254">
        <v>261134</v>
      </c>
      <c r="G63" s="255">
        <v>24418.67</v>
      </c>
      <c r="H63" s="3"/>
      <c r="I63" s="264">
        <v>2433454.4</v>
      </c>
      <c r="J63" s="265">
        <v>24418.67</v>
      </c>
      <c r="M63" s="210">
        <f t="shared" si="3"/>
        <v>285552.67</v>
      </c>
      <c r="N63" s="210">
        <v>0</v>
      </c>
      <c r="O63" s="208">
        <f t="shared" si="4"/>
        <v>2457873.0699999998</v>
      </c>
      <c r="P63" s="142">
        <f t="shared" si="2"/>
        <v>2172320.4</v>
      </c>
    </row>
    <row r="64" spans="1:16" x14ac:dyDescent="0.2">
      <c r="A64" s="19" t="s">
        <v>136</v>
      </c>
      <c r="B64" s="12" t="s">
        <v>120</v>
      </c>
      <c r="C64" s="20" t="s">
        <v>137</v>
      </c>
      <c r="D64" s="6">
        <v>0</v>
      </c>
      <c r="E64" s="246"/>
      <c r="F64" s="254">
        <v>0</v>
      </c>
      <c r="G64" s="255">
        <v>0</v>
      </c>
      <c r="H64" s="3"/>
      <c r="I64" s="264">
        <v>12211.369999999999</v>
      </c>
      <c r="J64" s="265">
        <v>0</v>
      </c>
      <c r="M64" s="210">
        <f t="shared" si="3"/>
        <v>0</v>
      </c>
      <c r="N64" s="210">
        <v>0</v>
      </c>
      <c r="O64" s="208">
        <f t="shared" si="4"/>
        <v>12211.369999999999</v>
      </c>
      <c r="P64" s="142">
        <f t="shared" si="2"/>
        <v>12211.369999999999</v>
      </c>
    </row>
    <row r="65" spans="1:16" x14ac:dyDescent="0.2">
      <c r="A65" s="19" t="s">
        <v>138</v>
      </c>
      <c r="B65" s="12" t="s">
        <v>120</v>
      </c>
      <c r="C65" s="20" t="s">
        <v>139</v>
      </c>
      <c r="D65" s="6">
        <v>0</v>
      </c>
      <c r="E65" s="246"/>
      <c r="F65" s="254">
        <v>0</v>
      </c>
      <c r="G65" s="255">
        <v>0</v>
      </c>
      <c r="H65" s="3"/>
      <c r="I65" s="264">
        <v>21111.13</v>
      </c>
      <c r="J65" s="265">
        <v>0</v>
      </c>
      <c r="M65" s="210">
        <f t="shared" si="3"/>
        <v>0</v>
      </c>
      <c r="N65" s="210">
        <v>0</v>
      </c>
      <c r="O65" s="208">
        <f t="shared" si="4"/>
        <v>21111.13</v>
      </c>
      <c r="P65" s="142">
        <f t="shared" si="2"/>
        <v>21111.13</v>
      </c>
    </row>
    <row r="66" spans="1:16" x14ac:dyDescent="0.2">
      <c r="A66" s="19" t="s">
        <v>140</v>
      </c>
      <c r="B66" s="12" t="s">
        <v>120</v>
      </c>
      <c r="C66" s="20" t="s">
        <v>141</v>
      </c>
      <c r="D66" s="6">
        <v>0</v>
      </c>
      <c r="E66" s="246"/>
      <c r="F66" s="254">
        <v>0</v>
      </c>
      <c r="G66" s="255">
        <v>0</v>
      </c>
      <c r="H66" s="3"/>
      <c r="I66" s="264">
        <v>3145.53</v>
      </c>
      <c r="J66" s="265">
        <v>0</v>
      </c>
      <c r="M66" s="210">
        <f t="shared" si="3"/>
        <v>0</v>
      </c>
      <c r="N66" s="210">
        <v>0</v>
      </c>
      <c r="O66" s="208">
        <f t="shared" si="4"/>
        <v>3145.53</v>
      </c>
      <c r="P66" s="142">
        <f t="shared" si="2"/>
        <v>3145.53</v>
      </c>
    </row>
    <row r="67" spans="1:16" x14ac:dyDescent="0.2">
      <c r="A67" s="19" t="s">
        <v>142</v>
      </c>
      <c r="B67" s="12" t="s">
        <v>120</v>
      </c>
      <c r="C67" s="20" t="s">
        <v>143</v>
      </c>
      <c r="D67" s="6">
        <v>95008.25</v>
      </c>
      <c r="E67" s="246"/>
      <c r="F67" s="254">
        <v>96585</v>
      </c>
      <c r="G67" s="255">
        <v>13886.67</v>
      </c>
      <c r="H67" s="3"/>
      <c r="I67" s="264">
        <v>730477.64999999991</v>
      </c>
      <c r="J67" s="265">
        <v>13885.5</v>
      </c>
      <c r="M67" s="210">
        <f t="shared" si="3"/>
        <v>110471.67</v>
      </c>
      <c r="N67" s="210">
        <v>0</v>
      </c>
      <c r="O67" s="208">
        <f t="shared" si="4"/>
        <v>744363.14999999991</v>
      </c>
      <c r="P67" s="142">
        <f t="shared" si="2"/>
        <v>633891.47999999986</v>
      </c>
    </row>
    <row r="68" spans="1:16" x14ac:dyDescent="0.2">
      <c r="A68" s="19" t="s">
        <v>144</v>
      </c>
      <c r="B68" s="12" t="s">
        <v>120</v>
      </c>
      <c r="C68" s="20" t="s">
        <v>145</v>
      </c>
      <c r="D68" s="6">
        <v>243222</v>
      </c>
      <c r="E68" s="246"/>
      <c r="F68" s="254">
        <v>243593</v>
      </c>
      <c r="G68" s="255">
        <v>39607.43</v>
      </c>
      <c r="H68" s="3"/>
      <c r="I68" s="264">
        <v>761542.42999999982</v>
      </c>
      <c r="J68" s="265">
        <v>39607.43</v>
      </c>
      <c r="M68" s="210">
        <f t="shared" si="3"/>
        <v>283200.43</v>
      </c>
      <c r="N68" s="210">
        <v>0</v>
      </c>
      <c r="O68" s="208">
        <f t="shared" si="4"/>
        <v>801149.85999999987</v>
      </c>
      <c r="P68" s="142">
        <f t="shared" si="2"/>
        <v>517949.42999999988</v>
      </c>
    </row>
    <row r="69" spans="1:16" x14ac:dyDescent="0.2">
      <c r="A69" s="19" t="s">
        <v>146</v>
      </c>
      <c r="B69" s="12" t="s">
        <v>120</v>
      </c>
      <c r="C69" s="20" t="s">
        <v>147</v>
      </c>
      <c r="D69" s="6">
        <v>0</v>
      </c>
      <c r="E69" s="246"/>
      <c r="F69" s="254">
        <v>0</v>
      </c>
      <c r="G69" s="255">
        <v>0</v>
      </c>
      <c r="H69" s="3"/>
      <c r="I69" s="264">
        <v>0</v>
      </c>
      <c r="J69" s="265">
        <v>0</v>
      </c>
      <c r="M69" s="210">
        <f t="shared" si="3"/>
        <v>0</v>
      </c>
      <c r="N69" s="210">
        <v>0</v>
      </c>
      <c r="O69" s="208">
        <f t="shared" si="4"/>
        <v>0</v>
      </c>
      <c r="P69" s="142">
        <f t="shared" si="2"/>
        <v>0</v>
      </c>
    </row>
    <row r="70" spans="1:16" x14ac:dyDescent="0.2">
      <c r="A70" s="19" t="s">
        <v>148</v>
      </c>
      <c r="B70" s="12" t="s">
        <v>120</v>
      </c>
      <c r="C70" s="20" t="s">
        <v>149</v>
      </c>
      <c r="D70" s="6">
        <v>0</v>
      </c>
      <c r="E70" s="246"/>
      <c r="F70" s="254">
        <v>0</v>
      </c>
      <c r="G70" s="255">
        <v>0</v>
      </c>
      <c r="H70" s="3"/>
      <c r="I70" s="264">
        <v>3198.3</v>
      </c>
      <c r="J70" s="265">
        <v>0</v>
      </c>
      <c r="M70" s="210">
        <f t="shared" si="3"/>
        <v>0</v>
      </c>
      <c r="N70" s="210">
        <v>0</v>
      </c>
      <c r="O70" s="208">
        <f t="shared" si="4"/>
        <v>3198.3</v>
      </c>
      <c r="P70" s="142">
        <f t="shared" si="2"/>
        <v>3198.3</v>
      </c>
    </row>
    <row r="71" spans="1:16" x14ac:dyDescent="0.2">
      <c r="A71" s="19" t="s">
        <v>150</v>
      </c>
      <c r="B71" s="12" t="s">
        <v>151</v>
      </c>
      <c r="C71" s="20" t="s">
        <v>152</v>
      </c>
      <c r="D71" s="6">
        <v>52587.38</v>
      </c>
      <c r="E71" s="246"/>
      <c r="F71" s="254">
        <v>53665.83</v>
      </c>
      <c r="G71" s="255">
        <v>21116.1</v>
      </c>
      <c r="H71" s="3"/>
      <c r="I71" s="264">
        <v>313543.42</v>
      </c>
      <c r="J71" s="265">
        <v>18678.52</v>
      </c>
      <c r="M71" s="210">
        <f t="shared" si="3"/>
        <v>74781.929999999993</v>
      </c>
      <c r="N71" s="210">
        <v>0</v>
      </c>
      <c r="O71" s="208">
        <f t="shared" si="4"/>
        <v>332221.94</v>
      </c>
      <c r="P71" s="142">
        <f t="shared" si="2"/>
        <v>257440.01</v>
      </c>
    </row>
    <row r="72" spans="1:16" x14ac:dyDescent="0.2">
      <c r="A72" s="19" t="s">
        <v>153</v>
      </c>
      <c r="B72" s="12" t="s">
        <v>151</v>
      </c>
      <c r="C72" s="20" t="s">
        <v>154</v>
      </c>
      <c r="D72" s="6">
        <v>0</v>
      </c>
      <c r="E72" s="246"/>
      <c r="F72" s="254">
        <v>0</v>
      </c>
      <c r="G72" s="255">
        <v>0</v>
      </c>
      <c r="H72" s="3"/>
      <c r="I72" s="264">
        <v>16361.56</v>
      </c>
      <c r="J72" s="265">
        <v>0</v>
      </c>
      <c r="M72" s="210">
        <f t="shared" ref="M72:M103" si="5">F72+G72</f>
        <v>0</v>
      </c>
      <c r="N72" s="210">
        <v>0</v>
      </c>
      <c r="O72" s="208">
        <f t="shared" ref="O72:O103" si="6">I72+J72</f>
        <v>16361.56</v>
      </c>
      <c r="P72" s="142">
        <f t="shared" si="2"/>
        <v>16361.56</v>
      </c>
    </row>
    <row r="73" spans="1:16" x14ac:dyDescent="0.2">
      <c r="A73" s="19" t="s">
        <v>155</v>
      </c>
      <c r="B73" s="12" t="s">
        <v>151</v>
      </c>
      <c r="C73" s="20" t="s">
        <v>156</v>
      </c>
      <c r="D73" s="6">
        <v>0</v>
      </c>
      <c r="E73" s="246"/>
      <c r="F73" s="254">
        <v>0</v>
      </c>
      <c r="G73" s="255">
        <v>0</v>
      </c>
      <c r="H73" s="3"/>
      <c r="I73" s="264">
        <v>3824</v>
      </c>
      <c r="J73" s="265">
        <v>0</v>
      </c>
      <c r="M73" s="210">
        <f t="shared" si="5"/>
        <v>0</v>
      </c>
      <c r="N73" s="210">
        <v>0</v>
      </c>
      <c r="O73" s="208">
        <f t="shared" si="6"/>
        <v>3824</v>
      </c>
      <c r="P73" s="142">
        <f t="shared" ref="P73:P136" si="7">+O73-M73</f>
        <v>3824</v>
      </c>
    </row>
    <row r="74" spans="1:16" x14ac:dyDescent="0.2">
      <c r="A74" s="19" t="s">
        <v>157</v>
      </c>
      <c r="B74" s="12" t="s">
        <v>158</v>
      </c>
      <c r="C74" s="20" t="s">
        <v>159</v>
      </c>
      <c r="D74" s="6">
        <v>77960.490000000005</v>
      </c>
      <c r="E74" s="246"/>
      <c r="F74" s="254">
        <v>80558.649999999994</v>
      </c>
      <c r="G74" s="255">
        <v>16889.82</v>
      </c>
      <c r="H74" s="3"/>
      <c r="I74" s="264">
        <v>599586.5199999999</v>
      </c>
      <c r="J74" s="265">
        <v>16889.82</v>
      </c>
      <c r="M74" s="210">
        <f t="shared" si="5"/>
        <v>97448.47</v>
      </c>
      <c r="N74" s="210">
        <v>0</v>
      </c>
      <c r="O74" s="208">
        <f t="shared" si="6"/>
        <v>616476.33999999985</v>
      </c>
      <c r="P74" s="142">
        <f t="shared" si="7"/>
        <v>519027.86999999988</v>
      </c>
    </row>
    <row r="75" spans="1:16" x14ac:dyDescent="0.2">
      <c r="A75" s="19" t="s">
        <v>160</v>
      </c>
      <c r="B75" s="12" t="s">
        <v>158</v>
      </c>
      <c r="C75" s="20" t="s">
        <v>161</v>
      </c>
      <c r="D75" s="6">
        <v>0</v>
      </c>
      <c r="E75" s="246"/>
      <c r="F75" s="254">
        <v>0</v>
      </c>
      <c r="G75" s="255">
        <v>0</v>
      </c>
      <c r="H75" s="3"/>
      <c r="I75" s="264">
        <v>277978.02000000008</v>
      </c>
      <c r="J75" s="265">
        <v>6102</v>
      </c>
      <c r="M75" s="210">
        <f t="shared" si="5"/>
        <v>0</v>
      </c>
      <c r="N75" s="210">
        <v>0</v>
      </c>
      <c r="O75" s="208">
        <f t="shared" si="6"/>
        <v>284080.02000000008</v>
      </c>
      <c r="P75" s="142">
        <f t="shared" si="7"/>
        <v>284080.02000000008</v>
      </c>
    </row>
    <row r="76" spans="1:16" x14ac:dyDescent="0.2">
      <c r="A76" s="19" t="s">
        <v>162</v>
      </c>
      <c r="B76" s="12" t="s">
        <v>158</v>
      </c>
      <c r="C76" s="20" t="s">
        <v>482</v>
      </c>
      <c r="D76" s="6">
        <v>0</v>
      </c>
      <c r="E76" s="246"/>
      <c r="F76" s="254">
        <v>0</v>
      </c>
      <c r="G76" s="255">
        <v>0</v>
      </c>
      <c r="H76" s="3"/>
      <c r="I76" s="264">
        <v>18403.28</v>
      </c>
      <c r="J76" s="265">
        <v>1101.8800000000001</v>
      </c>
      <c r="M76" s="210">
        <f t="shared" si="5"/>
        <v>0</v>
      </c>
      <c r="N76" s="210">
        <v>0</v>
      </c>
      <c r="O76" s="208">
        <f t="shared" si="6"/>
        <v>19505.16</v>
      </c>
      <c r="P76" s="142">
        <f t="shared" si="7"/>
        <v>19505.16</v>
      </c>
    </row>
    <row r="77" spans="1:16" x14ac:dyDescent="0.2">
      <c r="A77" s="19" t="s">
        <v>163</v>
      </c>
      <c r="B77" s="12" t="s">
        <v>164</v>
      </c>
      <c r="C77" s="20" t="s">
        <v>165</v>
      </c>
      <c r="D77" s="6">
        <v>0</v>
      </c>
      <c r="E77" s="246"/>
      <c r="F77" s="254">
        <v>0</v>
      </c>
      <c r="G77" s="255">
        <v>0</v>
      </c>
      <c r="H77" s="3"/>
      <c r="I77" s="264">
        <v>17511.740000000002</v>
      </c>
      <c r="J77" s="265">
        <v>0</v>
      </c>
      <c r="M77" s="210">
        <f t="shared" si="5"/>
        <v>0</v>
      </c>
      <c r="N77" s="210">
        <v>0</v>
      </c>
      <c r="O77" s="208">
        <f t="shared" si="6"/>
        <v>17511.740000000002</v>
      </c>
      <c r="P77" s="142">
        <f t="shared" si="7"/>
        <v>17511.740000000002</v>
      </c>
    </row>
    <row r="78" spans="1:16" x14ac:dyDescent="0.2">
      <c r="A78" s="19" t="s">
        <v>166</v>
      </c>
      <c r="B78" s="12" t="s">
        <v>167</v>
      </c>
      <c r="C78" s="20" t="s">
        <v>168</v>
      </c>
      <c r="D78" s="6">
        <v>0</v>
      </c>
      <c r="E78" s="246"/>
      <c r="F78" s="254">
        <v>0</v>
      </c>
      <c r="G78" s="255">
        <v>0</v>
      </c>
      <c r="H78" s="3"/>
      <c r="I78" s="264">
        <v>0</v>
      </c>
      <c r="J78" s="265">
        <v>0</v>
      </c>
      <c r="M78" s="210">
        <f t="shared" si="5"/>
        <v>0</v>
      </c>
      <c r="N78" s="210">
        <v>0</v>
      </c>
      <c r="O78" s="208">
        <f t="shared" si="6"/>
        <v>0</v>
      </c>
      <c r="P78" s="142">
        <f t="shared" si="7"/>
        <v>0</v>
      </c>
    </row>
    <row r="79" spans="1:16" x14ac:dyDescent="0.2">
      <c r="A79" s="19" t="s">
        <v>169</v>
      </c>
      <c r="B79" s="12" t="s">
        <v>167</v>
      </c>
      <c r="C79" s="20" t="s">
        <v>170</v>
      </c>
      <c r="D79" s="6">
        <v>0</v>
      </c>
      <c r="E79" s="246"/>
      <c r="F79" s="254">
        <v>0</v>
      </c>
      <c r="G79" s="255">
        <v>0</v>
      </c>
      <c r="H79" s="3"/>
      <c r="I79" s="264">
        <v>26973.31</v>
      </c>
      <c r="J79" s="265">
        <v>0</v>
      </c>
      <c r="M79" s="210">
        <f t="shared" si="5"/>
        <v>0</v>
      </c>
      <c r="N79" s="210">
        <v>0</v>
      </c>
      <c r="O79" s="208">
        <f t="shared" si="6"/>
        <v>26973.31</v>
      </c>
      <c r="P79" s="142">
        <f t="shared" si="7"/>
        <v>26973.31</v>
      </c>
    </row>
    <row r="80" spans="1:16" x14ac:dyDescent="0.2">
      <c r="A80" s="19" t="s">
        <v>171</v>
      </c>
      <c r="B80" s="12" t="s">
        <v>172</v>
      </c>
      <c r="C80" s="20" t="s">
        <v>173</v>
      </c>
      <c r="D80" s="6">
        <v>43640.17</v>
      </c>
      <c r="E80" s="246"/>
      <c r="F80" s="254">
        <v>44519.45</v>
      </c>
      <c r="G80" s="255">
        <v>11941.18</v>
      </c>
      <c r="H80" s="3"/>
      <c r="I80" s="264">
        <v>173091.99999999997</v>
      </c>
      <c r="J80" s="265">
        <v>11941</v>
      </c>
      <c r="M80" s="210">
        <f t="shared" si="5"/>
        <v>56460.63</v>
      </c>
      <c r="N80" s="210">
        <v>0</v>
      </c>
      <c r="O80" s="208">
        <f t="shared" si="6"/>
        <v>185032.99999999997</v>
      </c>
      <c r="P80" s="142">
        <f t="shared" si="7"/>
        <v>128572.36999999997</v>
      </c>
    </row>
    <row r="81" spans="1:16" x14ac:dyDescent="0.2">
      <c r="A81" s="19" t="s">
        <v>174</v>
      </c>
      <c r="B81" s="12" t="s">
        <v>175</v>
      </c>
      <c r="C81" s="20" t="s">
        <v>176</v>
      </c>
      <c r="D81" s="6">
        <v>0</v>
      </c>
      <c r="E81" s="246"/>
      <c r="F81" s="254">
        <v>0</v>
      </c>
      <c r="G81" s="255">
        <v>0</v>
      </c>
      <c r="H81" s="3"/>
      <c r="I81" s="264">
        <v>0</v>
      </c>
      <c r="J81" s="265">
        <v>0</v>
      </c>
      <c r="M81" s="210">
        <f t="shared" si="5"/>
        <v>0</v>
      </c>
      <c r="N81" s="210">
        <v>0</v>
      </c>
      <c r="O81" s="208">
        <f t="shared" si="6"/>
        <v>0</v>
      </c>
      <c r="P81" s="142">
        <f t="shared" si="7"/>
        <v>0</v>
      </c>
    </row>
    <row r="82" spans="1:16" x14ac:dyDescent="0.2">
      <c r="A82" s="19" t="s">
        <v>177</v>
      </c>
      <c r="B82" s="12" t="s">
        <v>178</v>
      </c>
      <c r="C82" s="20" t="s">
        <v>179</v>
      </c>
      <c r="D82" s="6">
        <v>0</v>
      </c>
      <c r="E82" s="246"/>
      <c r="F82" s="254">
        <v>0</v>
      </c>
      <c r="G82" s="255">
        <v>0</v>
      </c>
      <c r="H82" s="3"/>
      <c r="I82" s="264">
        <v>8467.0999999999985</v>
      </c>
      <c r="J82" s="265">
        <v>230</v>
      </c>
      <c r="M82" s="210">
        <f t="shared" si="5"/>
        <v>0</v>
      </c>
      <c r="N82" s="210">
        <v>0</v>
      </c>
      <c r="O82" s="208">
        <f t="shared" si="6"/>
        <v>8697.0999999999985</v>
      </c>
      <c r="P82" s="142">
        <f t="shared" si="7"/>
        <v>8697.0999999999985</v>
      </c>
    </row>
    <row r="83" spans="1:16" x14ac:dyDescent="0.2">
      <c r="A83" s="19" t="s">
        <v>180</v>
      </c>
      <c r="B83" s="12" t="s">
        <v>178</v>
      </c>
      <c r="C83" s="20" t="s">
        <v>181</v>
      </c>
      <c r="D83" s="6">
        <v>0</v>
      </c>
      <c r="E83" s="246"/>
      <c r="F83" s="254">
        <v>0</v>
      </c>
      <c r="G83" s="255">
        <v>0</v>
      </c>
      <c r="H83" s="3"/>
      <c r="I83" s="264">
        <v>9353.26</v>
      </c>
      <c r="J83" s="265">
        <v>0</v>
      </c>
      <c r="M83" s="210">
        <f t="shared" si="5"/>
        <v>0</v>
      </c>
      <c r="N83" s="210">
        <v>0</v>
      </c>
      <c r="O83" s="208">
        <f t="shared" si="6"/>
        <v>9353.26</v>
      </c>
      <c r="P83" s="142">
        <f t="shared" si="7"/>
        <v>9353.26</v>
      </c>
    </row>
    <row r="84" spans="1:16" x14ac:dyDescent="0.2">
      <c r="A84" s="19" t="s">
        <v>182</v>
      </c>
      <c r="B84" s="12" t="s">
        <v>183</v>
      </c>
      <c r="C84" s="20" t="s">
        <v>184</v>
      </c>
      <c r="D84" s="6">
        <v>0</v>
      </c>
      <c r="E84" s="246"/>
      <c r="F84" s="254">
        <v>0</v>
      </c>
      <c r="G84" s="255">
        <v>0</v>
      </c>
      <c r="H84" s="3"/>
      <c r="I84" s="264">
        <v>2870</v>
      </c>
      <c r="J84" s="265">
        <v>0</v>
      </c>
      <c r="M84" s="210">
        <f t="shared" si="5"/>
        <v>0</v>
      </c>
      <c r="N84" s="210">
        <v>0</v>
      </c>
      <c r="O84" s="208">
        <f t="shared" si="6"/>
        <v>2870</v>
      </c>
      <c r="P84" s="142">
        <f t="shared" si="7"/>
        <v>2870</v>
      </c>
    </row>
    <row r="85" spans="1:16" x14ac:dyDescent="0.2">
      <c r="A85" s="19" t="s">
        <v>185</v>
      </c>
      <c r="B85" s="12" t="s">
        <v>186</v>
      </c>
      <c r="C85" s="20" t="s">
        <v>187</v>
      </c>
      <c r="D85" s="6">
        <v>770637</v>
      </c>
      <c r="E85" s="246"/>
      <c r="F85" s="254">
        <v>813413</v>
      </c>
      <c r="G85" s="255">
        <v>90357.5</v>
      </c>
      <c r="H85" s="3"/>
      <c r="I85" s="264">
        <v>2987824.7399999984</v>
      </c>
      <c r="J85" s="265">
        <v>90654.5</v>
      </c>
      <c r="M85" s="210">
        <f t="shared" si="5"/>
        <v>903770.5</v>
      </c>
      <c r="N85" s="210">
        <v>0</v>
      </c>
      <c r="O85" s="208">
        <f t="shared" si="6"/>
        <v>3078479.2399999984</v>
      </c>
      <c r="P85" s="142">
        <f t="shared" si="7"/>
        <v>2174708.7399999984</v>
      </c>
    </row>
    <row r="86" spans="1:16" x14ac:dyDescent="0.2">
      <c r="A86" s="19" t="s">
        <v>188</v>
      </c>
      <c r="B86" s="12" t="s">
        <v>189</v>
      </c>
      <c r="C86" s="20" t="s">
        <v>190</v>
      </c>
      <c r="D86" s="6">
        <v>0</v>
      </c>
      <c r="E86" s="246"/>
      <c r="F86" s="254">
        <v>0</v>
      </c>
      <c r="G86" s="255">
        <v>0</v>
      </c>
      <c r="H86" s="3"/>
      <c r="I86" s="264">
        <v>3188.84</v>
      </c>
      <c r="J86" s="265">
        <v>0</v>
      </c>
      <c r="M86" s="210">
        <f t="shared" si="5"/>
        <v>0</v>
      </c>
      <c r="N86" s="210">
        <v>0</v>
      </c>
      <c r="O86" s="208">
        <f t="shared" si="6"/>
        <v>3188.84</v>
      </c>
      <c r="P86" s="142">
        <f t="shared" si="7"/>
        <v>3188.84</v>
      </c>
    </row>
    <row r="87" spans="1:16" x14ac:dyDescent="0.2">
      <c r="A87" s="19" t="s">
        <v>191</v>
      </c>
      <c r="B87" s="12" t="s">
        <v>189</v>
      </c>
      <c r="C87" s="20" t="s">
        <v>192</v>
      </c>
      <c r="D87" s="6">
        <v>0</v>
      </c>
      <c r="E87" s="246"/>
      <c r="F87" s="254">
        <v>0</v>
      </c>
      <c r="G87" s="255">
        <v>0</v>
      </c>
      <c r="H87" s="3"/>
      <c r="I87" s="264">
        <v>5292.09</v>
      </c>
      <c r="J87" s="265">
        <v>0</v>
      </c>
      <c r="M87" s="210">
        <f t="shared" si="5"/>
        <v>0</v>
      </c>
      <c r="N87" s="210">
        <v>0</v>
      </c>
      <c r="O87" s="208">
        <f t="shared" si="6"/>
        <v>5292.09</v>
      </c>
      <c r="P87" s="142">
        <f t="shared" si="7"/>
        <v>5292.09</v>
      </c>
    </row>
    <row r="88" spans="1:16" x14ac:dyDescent="0.2">
      <c r="A88" s="19" t="s">
        <v>193</v>
      </c>
      <c r="B88" s="12" t="s">
        <v>194</v>
      </c>
      <c r="C88" s="20" t="s">
        <v>195</v>
      </c>
      <c r="D88" s="6">
        <v>0</v>
      </c>
      <c r="E88" s="246"/>
      <c r="F88" s="254">
        <v>0</v>
      </c>
      <c r="G88" s="255">
        <v>0</v>
      </c>
      <c r="H88" s="3"/>
      <c r="I88" s="264">
        <v>4195</v>
      </c>
      <c r="J88" s="265">
        <v>0</v>
      </c>
      <c r="M88" s="210">
        <f t="shared" si="5"/>
        <v>0</v>
      </c>
      <c r="N88" s="210">
        <v>0</v>
      </c>
      <c r="O88" s="208">
        <f t="shared" si="6"/>
        <v>4195</v>
      </c>
      <c r="P88" s="142">
        <f t="shared" si="7"/>
        <v>4195</v>
      </c>
    </row>
    <row r="89" spans="1:16" x14ac:dyDescent="0.2">
      <c r="A89" s="19" t="s">
        <v>196</v>
      </c>
      <c r="B89" s="12" t="s">
        <v>194</v>
      </c>
      <c r="C89" s="20" t="s">
        <v>197</v>
      </c>
      <c r="D89" s="6">
        <v>0</v>
      </c>
      <c r="E89" s="246"/>
      <c r="F89" s="254">
        <v>0</v>
      </c>
      <c r="G89" s="255">
        <v>0</v>
      </c>
      <c r="H89" s="3"/>
      <c r="I89" s="264">
        <v>9270.2599999999984</v>
      </c>
      <c r="J89" s="265">
        <v>0</v>
      </c>
      <c r="M89" s="210">
        <f t="shared" si="5"/>
        <v>0</v>
      </c>
      <c r="N89" s="210">
        <v>0</v>
      </c>
      <c r="O89" s="208">
        <f t="shared" si="6"/>
        <v>9270.2599999999984</v>
      </c>
      <c r="P89" s="142">
        <f t="shared" si="7"/>
        <v>9270.2599999999984</v>
      </c>
    </row>
    <row r="90" spans="1:16" x14ac:dyDescent="0.2">
      <c r="A90" s="19" t="s">
        <v>198</v>
      </c>
      <c r="B90" s="12" t="s">
        <v>194</v>
      </c>
      <c r="C90" s="20" t="s">
        <v>199</v>
      </c>
      <c r="D90" s="6">
        <v>0</v>
      </c>
      <c r="E90" s="246"/>
      <c r="F90" s="254">
        <v>0</v>
      </c>
      <c r="G90" s="255">
        <v>0</v>
      </c>
      <c r="H90" s="3"/>
      <c r="I90" s="264">
        <v>5153</v>
      </c>
      <c r="J90" s="265">
        <v>0</v>
      </c>
      <c r="M90" s="210">
        <f t="shared" si="5"/>
        <v>0</v>
      </c>
      <c r="N90" s="210">
        <v>0</v>
      </c>
      <c r="O90" s="208">
        <f t="shared" si="6"/>
        <v>5153</v>
      </c>
      <c r="P90" s="142">
        <f t="shared" si="7"/>
        <v>5153</v>
      </c>
    </row>
    <row r="91" spans="1:16" x14ac:dyDescent="0.2">
      <c r="A91" s="19" t="s">
        <v>200</v>
      </c>
      <c r="B91" s="12" t="s">
        <v>194</v>
      </c>
      <c r="C91" s="20" t="s">
        <v>201</v>
      </c>
      <c r="D91" s="6">
        <v>0</v>
      </c>
      <c r="E91" s="246"/>
      <c r="F91" s="254">
        <v>0</v>
      </c>
      <c r="G91" s="255">
        <v>0</v>
      </c>
      <c r="H91" s="3"/>
      <c r="I91" s="264">
        <v>4620</v>
      </c>
      <c r="J91" s="265">
        <v>0</v>
      </c>
      <c r="M91" s="210">
        <f t="shared" si="5"/>
        <v>0</v>
      </c>
      <c r="N91" s="210">
        <v>0</v>
      </c>
      <c r="O91" s="208">
        <f t="shared" si="6"/>
        <v>4620</v>
      </c>
      <c r="P91" s="142">
        <f t="shared" si="7"/>
        <v>4620</v>
      </c>
    </row>
    <row r="92" spans="1:16" x14ac:dyDescent="0.2">
      <c r="A92" s="19" t="s">
        <v>202</v>
      </c>
      <c r="B92" s="12" t="s">
        <v>194</v>
      </c>
      <c r="C92" s="20" t="s">
        <v>203</v>
      </c>
      <c r="D92" s="6">
        <v>0</v>
      </c>
      <c r="E92" s="246"/>
      <c r="F92" s="254">
        <v>0</v>
      </c>
      <c r="G92" s="255">
        <v>0</v>
      </c>
      <c r="H92" s="3"/>
      <c r="I92" s="264">
        <v>9842.3100000000013</v>
      </c>
      <c r="J92" s="265">
        <v>0</v>
      </c>
      <c r="M92" s="210">
        <f t="shared" si="5"/>
        <v>0</v>
      </c>
      <c r="N92" s="210">
        <v>0</v>
      </c>
      <c r="O92" s="208">
        <f t="shared" si="6"/>
        <v>9842.3100000000013</v>
      </c>
      <c r="P92" s="142">
        <f t="shared" si="7"/>
        <v>9842.3100000000013</v>
      </c>
    </row>
    <row r="93" spans="1:16" x14ac:dyDescent="0.2">
      <c r="A93" s="19" t="s">
        <v>204</v>
      </c>
      <c r="B93" s="12" t="s">
        <v>205</v>
      </c>
      <c r="C93" s="20" t="s">
        <v>206</v>
      </c>
      <c r="D93" s="6">
        <v>0</v>
      </c>
      <c r="E93" s="246"/>
      <c r="F93" s="254">
        <v>0</v>
      </c>
      <c r="G93" s="255">
        <v>0</v>
      </c>
      <c r="H93" s="3"/>
      <c r="I93" s="264">
        <v>17466</v>
      </c>
      <c r="J93" s="265">
        <v>2700.51</v>
      </c>
      <c r="M93" s="210">
        <f t="shared" si="5"/>
        <v>0</v>
      </c>
      <c r="N93" s="210">
        <v>0</v>
      </c>
      <c r="O93" s="208">
        <f t="shared" si="6"/>
        <v>20166.510000000002</v>
      </c>
      <c r="P93" s="142">
        <f t="shared" si="7"/>
        <v>20166.510000000002</v>
      </c>
    </row>
    <row r="94" spans="1:16" x14ac:dyDescent="0.2">
      <c r="A94" s="19" t="s">
        <v>207</v>
      </c>
      <c r="B94" s="12" t="s">
        <v>208</v>
      </c>
      <c r="C94" s="20" t="s">
        <v>209</v>
      </c>
      <c r="D94" s="6">
        <v>56929</v>
      </c>
      <c r="E94" s="246"/>
      <c r="F94" s="254">
        <v>70395</v>
      </c>
      <c r="G94" s="255">
        <v>26367.77</v>
      </c>
      <c r="H94" s="3"/>
      <c r="I94" s="264">
        <v>277825.30000000005</v>
      </c>
      <c r="J94" s="265">
        <v>32633.24</v>
      </c>
      <c r="M94" s="210">
        <f t="shared" si="5"/>
        <v>96762.77</v>
      </c>
      <c r="N94" s="210">
        <v>0</v>
      </c>
      <c r="O94" s="208">
        <f t="shared" si="6"/>
        <v>310458.54000000004</v>
      </c>
      <c r="P94" s="142">
        <f t="shared" si="7"/>
        <v>213695.77000000002</v>
      </c>
    </row>
    <row r="95" spans="1:16" x14ac:dyDescent="0.2">
      <c r="A95" s="19" t="s">
        <v>210</v>
      </c>
      <c r="B95" s="12" t="s">
        <v>208</v>
      </c>
      <c r="C95" s="20" t="s">
        <v>211</v>
      </c>
      <c r="D95" s="6">
        <v>0</v>
      </c>
      <c r="E95" s="246"/>
      <c r="F95" s="254">
        <v>0</v>
      </c>
      <c r="G95" s="255">
        <v>0</v>
      </c>
      <c r="H95" s="3"/>
      <c r="I95" s="264">
        <v>68938.560000000012</v>
      </c>
      <c r="J95" s="265">
        <v>0</v>
      </c>
      <c r="M95" s="210">
        <f t="shared" si="5"/>
        <v>0</v>
      </c>
      <c r="N95" s="210">
        <v>0</v>
      </c>
      <c r="O95" s="208">
        <f t="shared" si="6"/>
        <v>68938.560000000012</v>
      </c>
      <c r="P95" s="142">
        <f t="shared" si="7"/>
        <v>68938.560000000012</v>
      </c>
    </row>
    <row r="96" spans="1:16" x14ac:dyDescent="0.2">
      <c r="A96" s="19" t="s">
        <v>212</v>
      </c>
      <c r="B96" s="12" t="s">
        <v>208</v>
      </c>
      <c r="C96" s="20" t="s">
        <v>213</v>
      </c>
      <c r="D96" s="6">
        <v>0</v>
      </c>
      <c r="E96" s="246"/>
      <c r="F96" s="254">
        <v>0</v>
      </c>
      <c r="G96" s="255">
        <v>0</v>
      </c>
      <c r="H96" s="3"/>
      <c r="I96" s="264">
        <v>187721.02000000002</v>
      </c>
      <c r="J96" s="265">
        <v>0</v>
      </c>
      <c r="M96" s="210">
        <f t="shared" si="5"/>
        <v>0</v>
      </c>
      <c r="N96" s="210">
        <v>0</v>
      </c>
      <c r="O96" s="208">
        <f t="shared" si="6"/>
        <v>187721.02000000002</v>
      </c>
      <c r="P96" s="142">
        <f t="shared" si="7"/>
        <v>187721.02000000002</v>
      </c>
    </row>
    <row r="97" spans="1:16" x14ac:dyDescent="0.2">
      <c r="A97" s="19" t="s">
        <v>214</v>
      </c>
      <c r="B97" s="12" t="s">
        <v>215</v>
      </c>
      <c r="C97" s="20" t="s">
        <v>216</v>
      </c>
      <c r="D97" s="6">
        <v>294033</v>
      </c>
      <c r="E97" s="246"/>
      <c r="F97" s="254">
        <v>298784</v>
      </c>
      <c r="G97" s="255">
        <v>39362.46</v>
      </c>
      <c r="H97" s="3"/>
      <c r="I97" s="264">
        <v>996171.86000000022</v>
      </c>
      <c r="J97" s="265">
        <v>34344</v>
      </c>
      <c r="M97" s="210">
        <f t="shared" si="5"/>
        <v>338146.46</v>
      </c>
      <c r="N97" s="210">
        <v>0</v>
      </c>
      <c r="O97" s="208">
        <f t="shared" si="6"/>
        <v>1030515.8600000002</v>
      </c>
      <c r="P97" s="142">
        <f t="shared" si="7"/>
        <v>692369.40000000014</v>
      </c>
    </row>
    <row r="98" spans="1:16" x14ac:dyDescent="0.2">
      <c r="A98" s="19" t="s">
        <v>217</v>
      </c>
      <c r="B98" s="12" t="s">
        <v>215</v>
      </c>
      <c r="C98" s="20" t="s">
        <v>218</v>
      </c>
      <c r="D98" s="6">
        <v>150164</v>
      </c>
      <c r="E98" s="246"/>
      <c r="F98" s="254">
        <v>151992</v>
      </c>
      <c r="G98" s="255">
        <v>31599.35</v>
      </c>
      <c r="H98" s="3"/>
      <c r="I98" s="264">
        <v>1637778.8900000004</v>
      </c>
      <c r="J98" s="265">
        <v>31599.35</v>
      </c>
      <c r="M98" s="210">
        <f t="shared" si="5"/>
        <v>183591.35</v>
      </c>
      <c r="N98" s="210">
        <v>0</v>
      </c>
      <c r="O98" s="208">
        <f t="shared" si="6"/>
        <v>1669378.2400000005</v>
      </c>
      <c r="P98" s="142">
        <f t="shared" si="7"/>
        <v>1485786.8900000004</v>
      </c>
    </row>
    <row r="99" spans="1:16" x14ac:dyDescent="0.2">
      <c r="A99" s="19" t="s">
        <v>219</v>
      </c>
      <c r="B99" s="12" t="s">
        <v>215</v>
      </c>
      <c r="C99" s="20" t="s">
        <v>220</v>
      </c>
      <c r="D99" s="6">
        <v>27051.11</v>
      </c>
      <c r="E99" s="246"/>
      <c r="F99" s="254">
        <v>27113.07</v>
      </c>
      <c r="G99" s="255">
        <v>13163.61</v>
      </c>
      <c r="H99" s="3"/>
      <c r="I99" s="264">
        <v>537.95000000000005</v>
      </c>
      <c r="J99" s="265">
        <v>50993.80999999999</v>
      </c>
      <c r="M99" s="210">
        <f t="shared" si="5"/>
        <v>40276.68</v>
      </c>
      <c r="N99" s="210">
        <v>0</v>
      </c>
      <c r="O99" s="208">
        <f t="shared" si="6"/>
        <v>51531.759999999987</v>
      </c>
      <c r="P99" s="142">
        <f t="shared" si="7"/>
        <v>11255.079999999987</v>
      </c>
    </row>
    <row r="100" spans="1:16" x14ac:dyDescent="0.2">
      <c r="A100" s="19" t="s">
        <v>221</v>
      </c>
      <c r="B100" s="12" t="s">
        <v>222</v>
      </c>
      <c r="C100" s="20" t="s">
        <v>223</v>
      </c>
      <c r="D100" s="6">
        <v>0</v>
      </c>
      <c r="E100" s="246"/>
      <c r="F100" s="254">
        <v>0</v>
      </c>
      <c r="G100" s="255">
        <v>0</v>
      </c>
      <c r="H100" s="3"/>
      <c r="I100" s="264">
        <v>31194.9</v>
      </c>
      <c r="J100" s="265">
        <v>0</v>
      </c>
      <c r="M100" s="210">
        <f t="shared" si="5"/>
        <v>0</v>
      </c>
      <c r="N100" s="210">
        <v>0</v>
      </c>
      <c r="O100" s="208">
        <f t="shared" si="6"/>
        <v>31194.9</v>
      </c>
      <c r="P100" s="142">
        <f t="shared" si="7"/>
        <v>31194.9</v>
      </c>
    </row>
    <row r="101" spans="1:16" x14ac:dyDescent="0.2">
      <c r="A101" s="19" t="s">
        <v>224</v>
      </c>
      <c r="B101" s="12" t="s">
        <v>222</v>
      </c>
      <c r="C101" s="20" t="s">
        <v>225</v>
      </c>
      <c r="D101" s="6">
        <v>0</v>
      </c>
      <c r="E101" s="246"/>
      <c r="F101" s="254">
        <v>0</v>
      </c>
      <c r="G101" s="255">
        <v>0</v>
      </c>
      <c r="H101" s="3"/>
      <c r="I101" s="264">
        <v>667</v>
      </c>
      <c r="J101" s="265">
        <v>0</v>
      </c>
      <c r="M101" s="210">
        <f t="shared" si="5"/>
        <v>0</v>
      </c>
      <c r="N101" s="210">
        <v>0</v>
      </c>
      <c r="O101" s="208">
        <f t="shared" si="6"/>
        <v>667</v>
      </c>
      <c r="P101" s="142">
        <f t="shared" si="7"/>
        <v>667</v>
      </c>
    </row>
    <row r="102" spans="1:16" x14ac:dyDescent="0.2">
      <c r="A102" s="19" t="s">
        <v>226</v>
      </c>
      <c r="B102" s="12" t="s">
        <v>222</v>
      </c>
      <c r="C102" s="20" t="s">
        <v>227</v>
      </c>
      <c r="D102" s="6">
        <v>0</v>
      </c>
      <c r="E102" s="246"/>
      <c r="F102" s="254">
        <v>0</v>
      </c>
      <c r="G102" s="255">
        <v>0</v>
      </c>
      <c r="H102" s="3"/>
      <c r="I102" s="264">
        <v>4728.96</v>
      </c>
      <c r="J102" s="265">
        <v>0</v>
      </c>
      <c r="M102" s="210">
        <f t="shared" si="5"/>
        <v>0</v>
      </c>
      <c r="N102" s="210">
        <v>0</v>
      </c>
      <c r="O102" s="208">
        <f t="shared" si="6"/>
        <v>4728.96</v>
      </c>
      <c r="P102" s="142">
        <f t="shared" si="7"/>
        <v>4728.96</v>
      </c>
    </row>
    <row r="103" spans="1:16" x14ac:dyDescent="0.2">
      <c r="A103" s="19" t="s">
        <v>228</v>
      </c>
      <c r="B103" s="12" t="s">
        <v>222</v>
      </c>
      <c r="C103" s="20" t="s">
        <v>229</v>
      </c>
      <c r="D103" s="6">
        <v>0</v>
      </c>
      <c r="E103" s="246"/>
      <c r="F103" s="254">
        <v>0</v>
      </c>
      <c r="G103" s="255">
        <v>0</v>
      </c>
      <c r="H103" s="3"/>
      <c r="I103" s="264">
        <v>3260.58</v>
      </c>
      <c r="J103" s="265">
        <v>0</v>
      </c>
      <c r="M103" s="210">
        <f t="shared" si="5"/>
        <v>0</v>
      </c>
      <c r="N103" s="210">
        <v>0</v>
      </c>
      <c r="O103" s="208">
        <f t="shared" si="6"/>
        <v>3260.58</v>
      </c>
      <c r="P103" s="142">
        <f t="shared" si="7"/>
        <v>3260.58</v>
      </c>
    </row>
    <row r="104" spans="1:16" x14ac:dyDescent="0.2">
      <c r="A104" s="19" t="s">
        <v>230</v>
      </c>
      <c r="B104" s="12" t="s">
        <v>222</v>
      </c>
      <c r="C104" s="20" t="s">
        <v>231</v>
      </c>
      <c r="D104" s="6">
        <v>0</v>
      </c>
      <c r="E104" s="246"/>
      <c r="F104" s="254">
        <v>0</v>
      </c>
      <c r="G104" s="255">
        <v>0</v>
      </c>
      <c r="H104" s="3"/>
      <c r="I104" s="264">
        <v>6912.12</v>
      </c>
      <c r="J104" s="265">
        <v>0</v>
      </c>
      <c r="M104" s="210">
        <f t="shared" ref="M104:M135" si="8">F104+G104</f>
        <v>0</v>
      </c>
      <c r="N104" s="210">
        <v>0</v>
      </c>
      <c r="O104" s="208">
        <f t="shared" ref="O104:O135" si="9">I104+J104</f>
        <v>6912.12</v>
      </c>
      <c r="P104" s="142">
        <f t="shared" si="7"/>
        <v>6912.12</v>
      </c>
    </row>
    <row r="105" spans="1:16" x14ac:dyDescent="0.2">
      <c r="A105" s="19" t="s">
        <v>232</v>
      </c>
      <c r="B105" s="12" t="s">
        <v>222</v>
      </c>
      <c r="C105" s="20" t="s">
        <v>233</v>
      </c>
      <c r="D105" s="6">
        <v>0</v>
      </c>
      <c r="E105" s="246"/>
      <c r="F105" s="254">
        <v>0</v>
      </c>
      <c r="G105" s="255">
        <v>0</v>
      </c>
      <c r="H105" s="3"/>
      <c r="I105" s="264">
        <v>3408</v>
      </c>
      <c r="J105" s="265">
        <v>0</v>
      </c>
      <c r="M105" s="210">
        <f t="shared" si="8"/>
        <v>0</v>
      </c>
      <c r="N105" s="210">
        <v>0</v>
      </c>
      <c r="O105" s="208">
        <f t="shared" si="9"/>
        <v>3408</v>
      </c>
      <c r="P105" s="142">
        <f t="shared" si="7"/>
        <v>3408</v>
      </c>
    </row>
    <row r="106" spans="1:16" x14ac:dyDescent="0.2">
      <c r="A106" s="19" t="s">
        <v>234</v>
      </c>
      <c r="B106" s="12" t="s">
        <v>235</v>
      </c>
      <c r="C106" s="20" t="s">
        <v>236</v>
      </c>
      <c r="D106" s="6">
        <v>0</v>
      </c>
      <c r="E106" s="246"/>
      <c r="F106" s="254">
        <v>0</v>
      </c>
      <c r="G106" s="255">
        <v>0</v>
      </c>
      <c r="H106" s="3"/>
      <c r="I106" s="264">
        <v>3442.79</v>
      </c>
      <c r="J106" s="265">
        <v>0</v>
      </c>
      <c r="M106" s="210">
        <f t="shared" si="8"/>
        <v>0</v>
      </c>
      <c r="N106" s="210">
        <v>0</v>
      </c>
      <c r="O106" s="208">
        <f t="shared" si="9"/>
        <v>3442.79</v>
      </c>
      <c r="P106" s="142">
        <f t="shared" si="7"/>
        <v>3442.79</v>
      </c>
    </row>
    <row r="107" spans="1:16" x14ac:dyDescent="0.2">
      <c r="A107" s="19" t="s">
        <v>237</v>
      </c>
      <c r="B107" s="12" t="s">
        <v>235</v>
      </c>
      <c r="C107" s="20" t="s">
        <v>238</v>
      </c>
      <c r="D107" s="6">
        <v>0</v>
      </c>
      <c r="E107" s="246"/>
      <c r="F107" s="254">
        <v>0</v>
      </c>
      <c r="G107" s="255">
        <v>0</v>
      </c>
      <c r="H107" s="3"/>
      <c r="I107" s="264">
        <v>5026.96</v>
      </c>
      <c r="J107" s="265">
        <v>0</v>
      </c>
      <c r="M107" s="210">
        <f t="shared" si="8"/>
        <v>0</v>
      </c>
      <c r="N107" s="210">
        <v>0</v>
      </c>
      <c r="O107" s="208">
        <f t="shared" si="9"/>
        <v>5026.96</v>
      </c>
      <c r="P107" s="142">
        <f t="shared" si="7"/>
        <v>5026.96</v>
      </c>
    </row>
    <row r="108" spans="1:16" x14ac:dyDescent="0.2">
      <c r="A108" s="19" t="s">
        <v>239</v>
      </c>
      <c r="B108" s="12" t="s">
        <v>235</v>
      </c>
      <c r="C108" s="20" t="s">
        <v>240</v>
      </c>
      <c r="D108" s="6">
        <v>0</v>
      </c>
      <c r="E108" s="246"/>
      <c r="F108" s="254">
        <v>0</v>
      </c>
      <c r="G108" s="255">
        <v>0</v>
      </c>
      <c r="H108" s="3"/>
      <c r="I108" s="264">
        <v>8708.2199999999993</v>
      </c>
      <c r="J108" s="265">
        <v>0</v>
      </c>
      <c r="M108" s="210">
        <f t="shared" si="8"/>
        <v>0</v>
      </c>
      <c r="N108" s="210">
        <v>0</v>
      </c>
      <c r="O108" s="208">
        <f t="shared" si="9"/>
        <v>8708.2199999999993</v>
      </c>
      <c r="P108" s="142">
        <f t="shared" si="7"/>
        <v>8708.2199999999993</v>
      </c>
    </row>
    <row r="109" spans="1:16" x14ac:dyDescent="0.2">
      <c r="A109" s="19" t="s">
        <v>241</v>
      </c>
      <c r="B109" s="12" t="s">
        <v>242</v>
      </c>
      <c r="C109" s="20" t="s">
        <v>243</v>
      </c>
      <c r="D109" s="6">
        <v>39065.24</v>
      </c>
      <c r="E109" s="246"/>
      <c r="F109" s="254">
        <v>38052.800000000003</v>
      </c>
      <c r="G109" s="255">
        <v>16714.59</v>
      </c>
      <c r="H109" s="3"/>
      <c r="I109" s="264">
        <v>23012.160000000007</v>
      </c>
      <c r="J109" s="265">
        <v>22709.829999999994</v>
      </c>
      <c r="M109" s="210">
        <f t="shared" si="8"/>
        <v>54767.39</v>
      </c>
      <c r="N109" s="210">
        <v>0</v>
      </c>
      <c r="O109" s="208">
        <f t="shared" si="9"/>
        <v>45721.990000000005</v>
      </c>
      <c r="P109" s="142">
        <f t="shared" si="7"/>
        <v>-9045.3999999999942</v>
      </c>
    </row>
    <row r="110" spans="1:16" x14ac:dyDescent="0.2">
      <c r="A110" s="19" t="s">
        <v>244</v>
      </c>
      <c r="B110" s="12" t="s">
        <v>242</v>
      </c>
      <c r="C110" s="20" t="s">
        <v>245</v>
      </c>
      <c r="D110" s="6">
        <v>0</v>
      </c>
      <c r="E110" s="246"/>
      <c r="F110" s="254">
        <v>0</v>
      </c>
      <c r="G110" s="255">
        <v>0</v>
      </c>
      <c r="H110" s="3"/>
      <c r="I110" s="264">
        <v>3451.9</v>
      </c>
      <c r="J110" s="265">
        <v>0</v>
      </c>
      <c r="M110" s="210">
        <f t="shared" si="8"/>
        <v>0</v>
      </c>
      <c r="N110" s="210">
        <v>0</v>
      </c>
      <c r="O110" s="208">
        <f t="shared" si="9"/>
        <v>3451.9</v>
      </c>
      <c r="P110" s="142">
        <f t="shared" si="7"/>
        <v>3451.9</v>
      </c>
    </row>
    <row r="111" spans="1:16" x14ac:dyDescent="0.2">
      <c r="A111" s="19" t="s">
        <v>246</v>
      </c>
      <c r="B111" s="12" t="s">
        <v>242</v>
      </c>
      <c r="C111" s="20" t="s">
        <v>247</v>
      </c>
      <c r="D111" s="6">
        <v>0</v>
      </c>
      <c r="E111" s="246"/>
      <c r="F111" s="254">
        <v>0</v>
      </c>
      <c r="G111" s="255">
        <v>0</v>
      </c>
      <c r="H111" s="3"/>
      <c r="I111" s="264">
        <v>1202.26</v>
      </c>
      <c r="J111" s="265">
        <v>0</v>
      </c>
      <c r="M111" s="210">
        <f t="shared" si="8"/>
        <v>0</v>
      </c>
      <c r="N111" s="210">
        <v>0</v>
      </c>
      <c r="O111" s="208">
        <f t="shared" si="9"/>
        <v>1202.26</v>
      </c>
      <c r="P111" s="142">
        <f t="shared" si="7"/>
        <v>1202.26</v>
      </c>
    </row>
    <row r="112" spans="1:16" x14ac:dyDescent="0.2">
      <c r="A112" s="19" t="s">
        <v>248</v>
      </c>
      <c r="B112" s="12" t="s">
        <v>242</v>
      </c>
      <c r="C112" s="20" t="s">
        <v>249</v>
      </c>
      <c r="D112" s="6">
        <v>0</v>
      </c>
      <c r="E112" s="246"/>
      <c r="F112" s="254">
        <v>0</v>
      </c>
      <c r="G112" s="255">
        <v>0</v>
      </c>
      <c r="H112" s="3"/>
      <c r="I112" s="264">
        <v>2005.38</v>
      </c>
      <c r="J112" s="265">
        <v>0</v>
      </c>
      <c r="M112" s="210">
        <f t="shared" si="8"/>
        <v>0</v>
      </c>
      <c r="N112" s="210">
        <v>0</v>
      </c>
      <c r="O112" s="208">
        <f t="shared" si="9"/>
        <v>2005.38</v>
      </c>
      <c r="P112" s="142">
        <f t="shared" si="7"/>
        <v>2005.38</v>
      </c>
    </row>
    <row r="113" spans="1:16" x14ac:dyDescent="0.2">
      <c r="A113" s="19" t="s">
        <v>250</v>
      </c>
      <c r="B113" s="12" t="s">
        <v>251</v>
      </c>
      <c r="C113" s="20" t="s">
        <v>252</v>
      </c>
      <c r="D113" s="6">
        <v>0</v>
      </c>
      <c r="E113" s="246"/>
      <c r="F113" s="254">
        <v>0</v>
      </c>
      <c r="G113" s="255">
        <v>0</v>
      </c>
      <c r="H113" s="3"/>
      <c r="I113" s="264">
        <v>2081</v>
      </c>
      <c r="J113" s="265">
        <v>0</v>
      </c>
      <c r="M113" s="210">
        <f t="shared" si="8"/>
        <v>0</v>
      </c>
      <c r="N113" s="210">
        <v>0</v>
      </c>
      <c r="O113" s="208">
        <f t="shared" si="9"/>
        <v>2081</v>
      </c>
      <c r="P113" s="142">
        <f t="shared" si="7"/>
        <v>2081</v>
      </c>
    </row>
    <row r="114" spans="1:16" x14ac:dyDescent="0.2">
      <c r="A114" s="19" t="s">
        <v>253</v>
      </c>
      <c r="B114" s="12" t="s">
        <v>251</v>
      </c>
      <c r="C114" s="20" t="s">
        <v>254</v>
      </c>
      <c r="D114" s="6">
        <v>0</v>
      </c>
      <c r="E114" s="246"/>
      <c r="F114" s="254">
        <v>0</v>
      </c>
      <c r="G114" s="255">
        <v>0</v>
      </c>
      <c r="H114" s="3"/>
      <c r="I114" s="264">
        <v>14656.57</v>
      </c>
      <c r="J114" s="265">
        <v>0</v>
      </c>
      <c r="M114" s="210">
        <f t="shared" si="8"/>
        <v>0</v>
      </c>
      <c r="N114" s="210">
        <v>0</v>
      </c>
      <c r="O114" s="208">
        <f t="shared" si="9"/>
        <v>14656.57</v>
      </c>
      <c r="P114" s="142">
        <f t="shared" si="7"/>
        <v>14656.57</v>
      </c>
    </row>
    <row r="115" spans="1:16" x14ac:dyDescent="0.2">
      <c r="A115" s="19" t="s">
        <v>255</v>
      </c>
      <c r="B115" s="12" t="s">
        <v>251</v>
      </c>
      <c r="C115" s="20" t="s">
        <v>256</v>
      </c>
      <c r="D115" s="6">
        <v>282257</v>
      </c>
      <c r="E115" s="246"/>
      <c r="F115" s="254">
        <v>287655</v>
      </c>
      <c r="G115" s="255">
        <v>38276.519999999997</v>
      </c>
      <c r="H115" s="3"/>
      <c r="I115" s="264">
        <v>1394155.38</v>
      </c>
      <c r="J115" s="265">
        <v>38276.520000000004</v>
      </c>
      <c r="M115" s="210">
        <f t="shared" si="8"/>
        <v>325931.52000000002</v>
      </c>
      <c r="N115" s="210">
        <v>0</v>
      </c>
      <c r="O115" s="208">
        <f t="shared" si="9"/>
        <v>1432431.9</v>
      </c>
      <c r="P115" s="142">
        <f t="shared" si="7"/>
        <v>1106500.3799999999</v>
      </c>
    </row>
    <row r="116" spans="1:16" x14ac:dyDescent="0.2">
      <c r="A116" s="19" t="s">
        <v>257</v>
      </c>
      <c r="B116" s="12" t="s">
        <v>258</v>
      </c>
      <c r="C116" s="20" t="s">
        <v>259</v>
      </c>
      <c r="D116" s="6">
        <v>0</v>
      </c>
      <c r="E116" s="246"/>
      <c r="F116" s="254">
        <v>0</v>
      </c>
      <c r="G116" s="255">
        <v>0</v>
      </c>
      <c r="H116" s="3"/>
      <c r="I116" s="264">
        <v>6368.64</v>
      </c>
      <c r="J116" s="265">
        <v>0</v>
      </c>
      <c r="M116" s="210">
        <f t="shared" si="8"/>
        <v>0</v>
      </c>
      <c r="N116" s="210">
        <v>0</v>
      </c>
      <c r="O116" s="208">
        <f t="shared" si="9"/>
        <v>6368.64</v>
      </c>
      <c r="P116" s="142">
        <f t="shared" si="7"/>
        <v>6368.64</v>
      </c>
    </row>
    <row r="117" spans="1:16" x14ac:dyDescent="0.2">
      <c r="A117" s="19" t="s">
        <v>260</v>
      </c>
      <c r="B117" s="12" t="s">
        <v>261</v>
      </c>
      <c r="C117" s="20" t="s">
        <v>262</v>
      </c>
      <c r="D117" s="6">
        <v>41127.839999999997</v>
      </c>
      <c r="E117" s="246"/>
      <c r="F117" s="254">
        <v>41572.81</v>
      </c>
      <c r="G117" s="255">
        <v>17474.45</v>
      </c>
      <c r="H117" s="3"/>
      <c r="I117" s="264">
        <v>52979.83</v>
      </c>
      <c r="J117" s="265">
        <v>0</v>
      </c>
      <c r="M117" s="210">
        <f t="shared" si="8"/>
        <v>59047.259999999995</v>
      </c>
      <c r="N117" s="210">
        <v>0</v>
      </c>
      <c r="O117" s="208">
        <f t="shared" si="9"/>
        <v>52979.83</v>
      </c>
      <c r="P117" s="142">
        <f t="shared" si="7"/>
        <v>-6067.429999999993</v>
      </c>
    </row>
    <row r="118" spans="1:16" x14ac:dyDescent="0.2">
      <c r="A118" s="19" t="s">
        <v>263</v>
      </c>
      <c r="B118" s="12" t="s">
        <v>264</v>
      </c>
      <c r="C118" s="20" t="s">
        <v>265</v>
      </c>
      <c r="D118" s="6">
        <v>0</v>
      </c>
      <c r="E118" s="246"/>
      <c r="F118" s="254">
        <v>0</v>
      </c>
      <c r="G118" s="255">
        <v>0</v>
      </c>
      <c r="H118" s="3"/>
      <c r="I118" s="264">
        <v>14212.07</v>
      </c>
      <c r="J118" s="265">
        <v>0</v>
      </c>
      <c r="M118" s="210">
        <f t="shared" si="8"/>
        <v>0</v>
      </c>
      <c r="N118" s="210">
        <v>0</v>
      </c>
      <c r="O118" s="208">
        <f t="shared" si="9"/>
        <v>14212.07</v>
      </c>
      <c r="P118" s="142">
        <f t="shared" si="7"/>
        <v>14212.07</v>
      </c>
    </row>
    <row r="119" spans="1:16" x14ac:dyDescent="0.2">
      <c r="A119" s="19" t="s">
        <v>266</v>
      </c>
      <c r="B119" s="12" t="s">
        <v>264</v>
      </c>
      <c r="C119" s="20" t="s">
        <v>267</v>
      </c>
      <c r="D119" s="6">
        <v>0</v>
      </c>
      <c r="E119" s="246"/>
      <c r="F119" s="254">
        <v>0</v>
      </c>
      <c r="G119" s="255">
        <v>0</v>
      </c>
      <c r="H119" s="3"/>
      <c r="I119" s="264">
        <v>60703.1</v>
      </c>
      <c r="J119" s="265">
        <v>0</v>
      </c>
      <c r="M119" s="210">
        <f t="shared" si="8"/>
        <v>0</v>
      </c>
      <c r="N119" s="210">
        <v>0</v>
      </c>
      <c r="O119" s="208">
        <f t="shared" si="9"/>
        <v>60703.1</v>
      </c>
      <c r="P119" s="142">
        <f t="shared" si="7"/>
        <v>60703.1</v>
      </c>
    </row>
    <row r="120" spans="1:16" x14ac:dyDescent="0.2">
      <c r="A120" s="19" t="s">
        <v>268</v>
      </c>
      <c r="B120" s="12" t="s">
        <v>264</v>
      </c>
      <c r="C120" s="20" t="s">
        <v>269</v>
      </c>
      <c r="D120" s="6">
        <v>0</v>
      </c>
      <c r="E120" s="246"/>
      <c r="F120" s="254">
        <v>0</v>
      </c>
      <c r="G120" s="255">
        <v>0</v>
      </c>
      <c r="H120" s="3"/>
      <c r="I120" s="264">
        <v>57874.319999999992</v>
      </c>
      <c r="J120" s="265">
        <v>0</v>
      </c>
      <c r="M120" s="210">
        <f t="shared" si="8"/>
        <v>0</v>
      </c>
      <c r="N120" s="210">
        <v>0</v>
      </c>
      <c r="O120" s="208">
        <f t="shared" si="9"/>
        <v>57874.319999999992</v>
      </c>
      <c r="P120" s="142">
        <f t="shared" si="7"/>
        <v>57874.319999999992</v>
      </c>
    </row>
    <row r="121" spans="1:16" x14ac:dyDescent="0.2">
      <c r="A121" s="19" t="s">
        <v>270</v>
      </c>
      <c r="B121" s="12" t="s">
        <v>271</v>
      </c>
      <c r="C121" s="20" t="s">
        <v>272</v>
      </c>
      <c r="D121" s="6">
        <v>87630.71</v>
      </c>
      <c r="E121" s="246"/>
      <c r="F121" s="254">
        <v>87811.839999999997</v>
      </c>
      <c r="G121" s="255">
        <v>19954.78</v>
      </c>
      <c r="H121" s="3"/>
      <c r="I121" s="264">
        <v>339296.63</v>
      </c>
      <c r="J121" s="265">
        <v>20631.099999999999</v>
      </c>
      <c r="M121" s="210">
        <f t="shared" si="8"/>
        <v>107766.62</v>
      </c>
      <c r="N121" s="210">
        <v>0</v>
      </c>
      <c r="O121" s="208">
        <f t="shared" si="9"/>
        <v>359927.73</v>
      </c>
      <c r="P121" s="142">
        <f t="shared" si="7"/>
        <v>252161.11</v>
      </c>
    </row>
    <row r="122" spans="1:16" x14ac:dyDescent="0.2">
      <c r="A122" s="19" t="s">
        <v>273</v>
      </c>
      <c r="B122" s="12" t="s">
        <v>271</v>
      </c>
      <c r="C122" s="20" t="s">
        <v>274</v>
      </c>
      <c r="D122" s="6">
        <v>0</v>
      </c>
      <c r="E122" s="246"/>
      <c r="F122" s="254">
        <v>0</v>
      </c>
      <c r="G122" s="255">
        <v>0</v>
      </c>
      <c r="H122" s="3"/>
      <c r="I122" s="264">
        <v>0</v>
      </c>
      <c r="J122" s="265">
        <v>0</v>
      </c>
      <c r="M122" s="210">
        <f t="shared" si="8"/>
        <v>0</v>
      </c>
      <c r="N122" s="210">
        <v>0</v>
      </c>
      <c r="O122" s="208">
        <f t="shared" si="9"/>
        <v>0</v>
      </c>
      <c r="P122" s="142">
        <f t="shared" si="7"/>
        <v>0</v>
      </c>
    </row>
    <row r="123" spans="1:16" x14ac:dyDescent="0.2">
      <c r="A123" s="19" t="s">
        <v>275</v>
      </c>
      <c r="B123" s="12" t="s">
        <v>276</v>
      </c>
      <c r="C123" s="20" t="s">
        <v>277</v>
      </c>
      <c r="D123" s="6">
        <v>0</v>
      </c>
      <c r="E123" s="246"/>
      <c r="F123" s="254">
        <v>0</v>
      </c>
      <c r="G123" s="255">
        <v>0</v>
      </c>
      <c r="H123" s="3"/>
      <c r="I123" s="264">
        <v>59361.75</v>
      </c>
      <c r="J123" s="265">
        <v>0</v>
      </c>
      <c r="M123" s="210">
        <f t="shared" si="8"/>
        <v>0</v>
      </c>
      <c r="N123" s="210">
        <v>0</v>
      </c>
      <c r="O123" s="208">
        <f t="shared" si="9"/>
        <v>59361.75</v>
      </c>
      <c r="P123" s="142">
        <f t="shared" si="7"/>
        <v>59361.75</v>
      </c>
    </row>
    <row r="124" spans="1:16" x14ac:dyDescent="0.2">
      <c r="A124" s="19" t="s">
        <v>278</v>
      </c>
      <c r="B124" s="12" t="s">
        <v>276</v>
      </c>
      <c r="C124" s="20" t="s">
        <v>279</v>
      </c>
      <c r="D124" s="6">
        <v>57304.639999999999</v>
      </c>
      <c r="E124" s="246"/>
      <c r="F124" s="254">
        <v>58519.15</v>
      </c>
      <c r="G124" s="255">
        <v>17373.72</v>
      </c>
      <c r="H124" s="3"/>
      <c r="I124" s="264">
        <v>126198.98000000001</v>
      </c>
      <c r="J124" s="265">
        <v>24266.949999999997</v>
      </c>
      <c r="M124" s="210">
        <f t="shared" si="8"/>
        <v>75892.87</v>
      </c>
      <c r="N124" s="210">
        <v>0</v>
      </c>
      <c r="O124" s="208">
        <f t="shared" si="9"/>
        <v>150465.93</v>
      </c>
      <c r="P124" s="142">
        <f t="shared" si="7"/>
        <v>74573.06</v>
      </c>
    </row>
    <row r="125" spans="1:16" x14ac:dyDescent="0.2">
      <c r="A125" s="19" t="s">
        <v>280</v>
      </c>
      <c r="B125" s="12" t="s">
        <v>276</v>
      </c>
      <c r="C125" s="20" t="s">
        <v>281</v>
      </c>
      <c r="D125" s="6">
        <v>0</v>
      </c>
      <c r="E125" s="246"/>
      <c r="F125" s="254">
        <v>0</v>
      </c>
      <c r="G125" s="255">
        <v>0</v>
      </c>
      <c r="H125" s="3"/>
      <c r="I125" s="264">
        <v>1433.97</v>
      </c>
      <c r="J125" s="265">
        <v>0</v>
      </c>
      <c r="M125" s="210">
        <f t="shared" si="8"/>
        <v>0</v>
      </c>
      <c r="N125" s="210">
        <v>0</v>
      </c>
      <c r="O125" s="208">
        <f t="shared" si="9"/>
        <v>1433.97</v>
      </c>
      <c r="P125" s="142">
        <f t="shared" si="7"/>
        <v>1433.97</v>
      </c>
    </row>
    <row r="126" spans="1:16" x14ac:dyDescent="0.2">
      <c r="A126" s="19" t="s">
        <v>282</v>
      </c>
      <c r="B126" s="12" t="s">
        <v>276</v>
      </c>
      <c r="C126" s="20" t="s">
        <v>283</v>
      </c>
      <c r="D126" s="6">
        <v>0</v>
      </c>
      <c r="E126" s="246"/>
      <c r="F126" s="254">
        <v>0</v>
      </c>
      <c r="G126" s="255">
        <v>0</v>
      </c>
      <c r="H126" s="3"/>
      <c r="I126" s="264">
        <v>6174.1500000000005</v>
      </c>
      <c r="J126" s="265">
        <v>0</v>
      </c>
      <c r="M126" s="210">
        <f t="shared" si="8"/>
        <v>0</v>
      </c>
      <c r="N126" s="210">
        <v>0</v>
      </c>
      <c r="O126" s="208">
        <f t="shared" si="9"/>
        <v>6174.1500000000005</v>
      </c>
      <c r="P126" s="142">
        <f t="shared" si="7"/>
        <v>6174.1500000000005</v>
      </c>
    </row>
    <row r="127" spans="1:16" x14ac:dyDescent="0.2">
      <c r="A127" s="19" t="s">
        <v>284</v>
      </c>
      <c r="B127" s="12" t="s">
        <v>285</v>
      </c>
      <c r="C127" s="20" t="s">
        <v>286</v>
      </c>
      <c r="D127" s="6">
        <v>0</v>
      </c>
      <c r="E127" s="246"/>
      <c r="F127" s="254">
        <v>0</v>
      </c>
      <c r="G127" s="255">
        <v>0</v>
      </c>
      <c r="H127" s="3"/>
      <c r="I127" s="264">
        <v>3209.6000000000004</v>
      </c>
      <c r="J127" s="265">
        <v>0</v>
      </c>
      <c r="M127" s="210">
        <f t="shared" si="8"/>
        <v>0</v>
      </c>
      <c r="N127" s="210">
        <v>0</v>
      </c>
      <c r="O127" s="208">
        <f t="shared" si="9"/>
        <v>3209.6000000000004</v>
      </c>
      <c r="P127" s="142">
        <f t="shared" si="7"/>
        <v>3209.6000000000004</v>
      </c>
    </row>
    <row r="128" spans="1:16" x14ac:dyDescent="0.2">
      <c r="A128" s="19" t="s">
        <v>287</v>
      </c>
      <c r="B128" s="12" t="s">
        <v>285</v>
      </c>
      <c r="C128" s="20" t="s">
        <v>288</v>
      </c>
      <c r="D128" s="6">
        <v>0</v>
      </c>
      <c r="E128" s="246"/>
      <c r="F128" s="254">
        <v>0</v>
      </c>
      <c r="G128" s="255">
        <v>0</v>
      </c>
      <c r="H128" s="3"/>
      <c r="I128" s="264">
        <v>6140.0300000000007</v>
      </c>
      <c r="J128" s="265">
        <v>0</v>
      </c>
      <c r="M128" s="210">
        <f t="shared" si="8"/>
        <v>0</v>
      </c>
      <c r="N128" s="210">
        <v>0</v>
      </c>
      <c r="O128" s="208">
        <f t="shared" si="9"/>
        <v>6140.0300000000007</v>
      </c>
      <c r="P128" s="142">
        <f t="shared" si="7"/>
        <v>6140.0300000000007</v>
      </c>
    </row>
    <row r="129" spans="1:16" x14ac:dyDescent="0.2">
      <c r="A129" s="19" t="s">
        <v>289</v>
      </c>
      <c r="B129" s="12" t="s">
        <v>285</v>
      </c>
      <c r="C129" s="20" t="s">
        <v>290</v>
      </c>
      <c r="D129" s="6">
        <v>0</v>
      </c>
      <c r="E129" s="246"/>
      <c r="F129" s="254">
        <v>0</v>
      </c>
      <c r="G129" s="255">
        <v>0</v>
      </c>
      <c r="H129" s="3"/>
      <c r="I129" s="264">
        <v>5295.08</v>
      </c>
      <c r="J129" s="265">
        <v>0</v>
      </c>
      <c r="M129" s="210">
        <f t="shared" si="8"/>
        <v>0</v>
      </c>
      <c r="N129" s="210">
        <v>0</v>
      </c>
      <c r="O129" s="208">
        <f t="shared" si="9"/>
        <v>5295.08</v>
      </c>
      <c r="P129" s="142">
        <f t="shared" si="7"/>
        <v>5295.08</v>
      </c>
    </row>
    <row r="130" spans="1:16" x14ac:dyDescent="0.2">
      <c r="A130" s="19" t="s">
        <v>291</v>
      </c>
      <c r="B130" s="12" t="s">
        <v>285</v>
      </c>
      <c r="C130" s="20" t="s">
        <v>292</v>
      </c>
      <c r="D130" s="6">
        <v>0</v>
      </c>
      <c r="E130" s="246"/>
      <c r="F130" s="254">
        <v>0</v>
      </c>
      <c r="G130" s="255">
        <v>0</v>
      </c>
      <c r="H130" s="3"/>
      <c r="I130" s="264">
        <v>19267.730000000003</v>
      </c>
      <c r="J130" s="265">
        <v>0</v>
      </c>
      <c r="M130" s="210">
        <f t="shared" si="8"/>
        <v>0</v>
      </c>
      <c r="N130" s="210">
        <v>0</v>
      </c>
      <c r="O130" s="208">
        <f t="shared" si="9"/>
        <v>19267.730000000003</v>
      </c>
      <c r="P130" s="142">
        <f t="shared" si="7"/>
        <v>19267.730000000003</v>
      </c>
    </row>
    <row r="131" spans="1:16" x14ac:dyDescent="0.2">
      <c r="A131" s="19" t="s">
        <v>293</v>
      </c>
      <c r="B131" s="12" t="s">
        <v>285</v>
      </c>
      <c r="C131" s="20" t="s">
        <v>294</v>
      </c>
      <c r="D131" s="6">
        <v>0</v>
      </c>
      <c r="E131" s="246"/>
      <c r="F131" s="254">
        <v>0</v>
      </c>
      <c r="G131" s="255">
        <v>0</v>
      </c>
      <c r="H131" s="3"/>
      <c r="I131" s="264">
        <v>500</v>
      </c>
      <c r="J131" s="265">
        <v>0</v>
      </c>
      <c r="M131" s="210">
        <f t="shared" si="8"/>
        <v>0</v>
      </c>
      <c r="N131" s="210">
        <v>0</v>
      </c>
      <c r="O131" s="208">
        <f t="shared" si="9"/>
        <v>500</v>
      </c>
      <c r="P131" s="142">
        <f t="shared" si="7"/>
        <v>500</v>
      </c>
    </row>
    <row r="132" spans="1:16" x14ac:dyDescent="0.2">
      <c r="A132" s="19" t="s">
        <v>295</v>
      </c>
      <c r="B132" s="12" t="s">
        <v>285</v>
      </c>
      <c r="C132" s="20" t="s">
        <v>296</v>
      </c>
      <c r="D132" s="6">
        <v>0</v>
      </c>
      <c r="E132" s="246"/>
      <c r="F132" s="254">
        <v>0</v>
      </c>
      <c r="G132" s="255">
        <v>0</v>
      </c>
      <c r="H132" s="3"/>
      <c r="I132" s="264">
        <v>737.77</v>
      </c>
      <c r="J132" s="265">
        <v>0</v>
      </c>
      <c r="M132" s="210">
        <f t="shared" si="8"/>
        <v>0</v>
      </c>
      <c r="N132" s="210">
        <v>0</v>
      </c>
      <c r="O132" s="208">
        <f t="shared" si="9"/>
        <v>737.77</v>
      </c>
      <c r="P132" s="142">
        <f t="shared" si="7"/>
        <v>737.77</v>
      </c>
    </row>
    <row r="133" spans="1:16" x14ac:dyDescent="0.2">
      <c r="A133" s="19" t="s">
        <v>297</v>
      </c>
      <c r="B133" s="12" t="s">
        <v>298</v>
      </c>
      <c r="C133" s="20" t="s">
        <v>299</v>
      </c>
      <c r="D133" s="6">
        <v>0</v>
      </c>
      <c r="E133" s="246"/>
      <c r="F133" s="254">
        <v>0</v>
      </c>
      <c r="G133" s="255">
        <v>0</v>
      </c>
      <c r="H133" s="3"/>
      <c r="I133" s="264">
        <v>0</v>
      </c>
      <c r="J133" s="265">
        <v>0</v>
      </c>
      <c r="M133" s="210">
        <f t="shared" si="8"/>
        <v>0</v>
      </c>
      <c r="N133" s="210">
        <v>0</v>
      </c>
      <c r="O133" s="208">
        <f t="shared" si="9"/>
        <v>0</v>
      </c>
      <c r="P133" s="142">
        <f t="shared" si="7"/>
        <v>0</v>
      </c>
    </row>
    <row r="134" spans="1:16" x14ac:dyDescent="0.2">
      <c r="A134" s="19" t="s">
        <v>300</v>
      </c>
      <c r="B134" s="12" t="s">
        <v>298</v>
      </c>
      <c r="C134" s="20" t="s">
        <v>301</v>
      </c>
      <c r="D134" s="6">
        <v>0</v>
      </c>
      <c r="E134" s="246"/>
      <c r="F134" s="254">
        <v>0</v>
      </c>
      <c r="G134" s="255">
        <v>0</v>
      </c>
      <c r="H134" s="3"/>
      <c r="I134" s="264">
        <v>673.72</v>
      </c>
      <c r="J134" s="265">
        <v>0</v>
      </c>
      <c r="M134" s="210">
        <f t="shared" si="8"/>
        <v>0</v>
      </c>
      <c r="N134" s="210">
        <v>0</v>
      </c>
      <c r="O134" s="208">
        <f t="shared" si="9"/>
        <v>673.72</v>
      </c>
      <c r="P134" s="142">
        <f t="shared" si="7"/>
        <v>673.72</v>
      </c>
    </row>
    <row r="135" spans="1:16" x14ac:dyDescent="0.2">
      <c r="A135" s="19" t="s">
        <v>302</v>
      </c>
      <c r="B135" s="12" t="s">
        <v>303</v>
      </c>
      <c r="C135" s="20" t="s">
        <v>304</v>
      </c>
      <c r="D135" s="6">
        <v>0</v>
      </c>
      <c r="E135" s="246"/>
      <c r="F135" s="254">
        <v>0</v>
      </c>
      <c r="G135" s="255">
        <v>0</v>
      </c>
      <c r="H135" s="3"/>
      <c r="I135" s="264">
        <v>3765.9700000000003</v>
      </c>
      <c r="J135" s="265">
        <v>0</v>
      </c>
      <c r="M135" s="210">
        <f t="shared" si="8"/>
        <v>0</v>
      </c>
      <c r="N135" s="210">
        <v>0</v>
      </c>
      <c r="O135" s="208">
        <f t="shared" si="9"/>
        <v>3765.9700000000003</v>
      </c>
      <c r="P135" s="142">
        <f t="shared" si="7"/>
        <v>3765.9700000000003</v>
      </c>
    </row>
    <row r="136" spans="1:16" x14ac:dyDescent="0.2">
      <c r="A136" s="19" t="s">
        <v>305</v>
      </c>
      <c r="B136" s="12" t="s">
        <v>303</v>
      </c>
      <c r="C136" s="20" t="s">
        <v>306</v>
      </c>
      <c r="D136" s="6">
        <v>0</v>
      </c>
      <c r="E136" s="246"/>
      <c r="F136" s="254">
        <v>0</v>
      </c>
      <c r="G136" s="255">
        <v>0</v>
      </c>
      <c r="H136" s="3"/>
      <c r="I136" s="264">
        <v>19134.63</v>
      </c>
      <c r="J136" s="265">
        <v>1104.5</v>
      </c>
      <c r="M136" s="210">
        <f t="shared" ref="M136:M167" si="10">F136+G136</f>
        <v>0</v>
      </c>
      <c r="N136" s="210">
        <v>0</v>
      </c>
      <c r="O136" s="208">
        <f t="shared" ref="O136:O167" si="11">I136+J136</f>
        <v>20239.13</v>
      </c>
      <c r="P136" s="142">
        <f t="shared" si="7"/>
        <v>20239.13</v>
      </c>
    </row>
    <row r="137" spans="1:16" x14ac:dyDescent="0.2">
      <c r="A137" s="19" t="s">
        <v>307</v>
      </c>
      <c r="B137" s="12" t="s">
        <v>308</v>
      </c>
      <c r="C137" s="20" t="s">
        <v>309</v>
      </c>
      <c r="D137" s="6">
        <v>0</v>
      </c>
      <c r="E137" s="246"/>
      <c r="F137" s="254">
        <v>0</v>
      </c>
      <c r="G137" s="255">
        <v>0</v>
      </c>
      <c r="H137" s="3"/>
      <c r="I137" s="264">
        <v>7211.09</v>
      </c>
      <c r="J137" s="265">
        <v>0</v>
      </c>
      <c r="M137" s="210">
        <f t="shared" si="10"/>
        <v>0</v>
      </c>
      <c r="N137" s="210">
        <v>0</v>
      </c>
      <c r="O137" s="208">
        <f t="shared" si="11"/>
        <v>7211.09</v>
      </c>
      <c r="P137" s="142">
        <f t="shared" ref="P137:P200" si="12">+O137-M137</f>
        <v>7211.09</v>
      </c>
    </row>
    <row r="138" spans="1:16" x14ac:dyDescent="0.2">
      <c r="A138" s="19" t="s">
        <v>310</v>
      </c>
      <c r="B138" s="12" t="s">
        <v>308</v>
      </c>
      <c r="C138" s="20" t="s">
        <v>311</v>
      </c>
      <c r="D138" s="6">
        <v>0</v>
      </c>
      <c r="E138" s="246"/>
      <c r="F138" s="254">
        <v>0</v>
      </c>
      <c r="G138" s="255">
        <v>0</v>
      </c>
      <c r="H138" s="3"/>
      <c r="I138" s="264">
        <v>2210.61</v>
      </c>
      <c r="J138" s="265">
        <v>0</v>
      </c>
      <c r="M138" s="210">
        <f t="shared" si="10"/>
        <v>0</v>
      </c>
      <c r="N138" s="210">
        <v>0</v>
      </c>
      <c r="O138" s="208">
        <f t="shared" si="11"/>
        <v>2210.61</v>
      </c>
      <c r="P138" s="142">
        <f t="shared" si="12"/>
        <v>2210.61</v>
      </c>
    </row>
    <row r="139" spans="1:16" x14ac:dyDescent="0.2">
      <c r="A139" s="19" t="s">
        <v>312</v>
      </c>
      <c r="B139" s="12" t="s">
        <v>313</v>
      </c>
      <c r="C139" s="20" t="s">
        <v>314</v>
      </c>
      <c r="D139" s="6">
        <v>34659.199999999997</v>
      </c>
      <c r="E139" s="246"/>
      <c r="F139" s="254">
        <v>34752.93</v>
      </c>
      <c r="G139" s="255">
        <v>1217.6500000000001</v>
      </c>
      <c r="H139" s="3"/>
      <c r="I139" s="264">
        <v>34752.93</v>
      </c>
      <c r="J139" s="265">
        <v>0</v>
      </c>
      <c r="M139" s="210">
        <f t="shared" si="10"/>
        <v>35970.58</v>
      </c>
      <c r="N139" s="210">
        <v>0</v>
      </c>
      <c r="O139" s="208">
        <f t="shared" si="11"/>
        <v>34752.93</v>
      </c>
      <c r="P139" s="142">
        <f t="shared" si="12"/>
        <v>-1217.6500000000015</v>
      </c>
    </row>
    <row r="140" spans="1:16" x14ac:dyDescent="0.2">
      <c r="A140" s="19" t="s">
        <v>315</v>
      </c>
      <c r="B140" s="12" t="s">
        <v>316</v>
      </c>
      <c r="C140" s="20" t="s">
        <v>317</v>
      </c>
      <c r="D140" s="6">
        <v>0</v>
      </c>
      <c r="E140" s="246"/>
      <c r="F140" s="254">
        <v>0</v>
      </c>
      <c r="G140" s="255">
        <v>0</v>
      </c>
      <c r="H140" s="3"/>
      <c r="I140" s="264">
        <v>5405</v>
      </c>
      <c r="J140" s="265">
        <v>0</v>
      </c>
      <c r="M140" s="210">
        <f t="shared" si="10"/>
        <v>0</v>
      </c>
      <c r="N140" s="210">
        <v>0</v>
      </c>
      <c r="O140" s="208">
        <f t="shared" si="11"/>
        <v>5405</v>
      </c>
      <c r="P140" s="142">
        <f t="shared" si="12"/>
        <v>5405</v>
      </c>
    </row>
    <row r="141" spans="1:16" x14ac:dyDescent="0.2">
      <c r="A141" s="19" t="s">
        <v>318</v>
      </c>
      <c r="B141" s="12" t="s">
        <v>316</v>
      </c>
      <c r="C141" s="20" t="s">
        <v>319</v>
      </c>
      <c r="D141" s="6">
        <v>0</v>
      </c>
      <c r="E141" s="246"/>
      <c r="F141" s="254">
        <v>0</v>
      </c>
      <c r="G141" s="255">
        <v>0</v>
      </c>
      <c r="H141" s="3"/>
      <c r="I141" s="264">
        <v>25018.95</v>
      </c>
      <c r="J141" s="265">
        <v>0</v>
      </c>
      <c r="M141" s="210">
        <f t="shared" si="10"/>
        <v>0</v>
      </c>
      <c r="N141" s="210">
        <v>0</v>
      </c>
      <c r="O141" s="208">
        <f t="shared" si="11"/>
        <v>25018.95</v>
      </c>
      <c r="P141" s="142">
        <f t="shared" si="12"/>
        <v>25018.95</v>
      </c>
    </row>
    <row r="142" spans="1:16" x14ac:dyDescent="0.2">
      <c r="A142" s="19" t="s">
        <v>320</v>
      </c>
      <c r="B142" s="12" t="s">
        <v>316</v>
      </c>
      <c r="C142" s="20" t="s">
        <v>321</v>
      </c>
      <c r="D142" s="6">
        <v>0</v>
      </c>
      <c r="E142" s="246"/>
      <c r="F142" s="254">
        <v>0</v>
      </c>
      <c r="G142" s="255">
        <v>0</v>
      </c>
      <c r="H142" s="3"/>
      <c r="I142" s="264">
        <v>6837</v>
      </c>
      <c r="J142" s="265">
        <v>0</v>
      </c>
      <c r="M142" s="210">
        <f t="shared" si="10"/>
        <v>0</v>
      </c>
      <c r="N142" s="210">
        <v>0</v>
      </c>
      <c r="O142" s="208">
        <f t="shared" si="11"/>
        <v>6837</v>
      </c>
      <c r="P142" s="142">
        <f t="shared" si="12"/>
        <v>6837</v>
      </c>
    </row>
    <row r="143" spans="1:16" x14ac:dyDescent="0.2">
      <c r="A143" s="19" t="s">
        <v>322</v>
      </c>
      <c r="B143" s="12" t="s">
        <v>316</v>
      </c>
      <c r="C143" s="20" t="s">
        <v>323</v>
      </c>
      <c r="D143" s="6">
        <v>0</v>
      </c>
      <c r="E143" s="246"/>
      <c r="F143" s="254">
        <v>0</v>
      </c>
      <c r="G143" s="255">
        <v>0</v>
      </c>
      <c r="H143" s="3"/>
      <c r="I143" s="264">
        <v>2059.4299999999998</v>
      </c>
      <c r="J143" s="265">
        <v>0</v>
      </c>
      <c r="M143" s="210">
        <f t="shared" si="10"/>
        <v>0</v>
      </c>
      <c r="N143" s="210">
        <v>0</v>
      </c>
      <c r="O143" s="208">
        <f t="shared" si="11"/>
        <v>2059.4299999999998</v>
      </c>
      <c r="P143" s="142">
        <f t="shared" si="12"/>
        <v>2059.4299999999998</v>
      </c>
    </row>
    <row r="144" spans="1:16" x14ac:dyDescent="0.2">
      <c r="A144" s="19" t="s">
        <v>324</v>
      </c>
      <c r="B144" s="12" t="s">
        <v>325</v>
      </c>
      <c r="C144" s="20" t="s">
        <v>326</v>
      </c>
      <c r="D144" s="6">
        <v>148622</v>
      </c>
      <c r="E144" s="246"/>
      <c r="F144" s="254">
        <v>154429</v>
      </c>
      <c r="G144" s="255">
        <v>31521.88</v>
      </c>
      <c r="H144" s="3"/>
      <c r="I144" s="264">
        <v>196781.74999999997</v>
      </c>
      <c r="J144" s="265">
        <v>31521.88</v>
      </c>
      <c r="M144" s="210">
        <f t="shared" si="10"/>
        <v>185950.88</v>
      </c>
      <c r="N144" s="210">
        <v>0</v>
      </c>
      <c r="O144" s="208">
        <f t="shared" si="11"/>
        <v>228303.62999999998</v>
      </c>
      <c r="P144" s="142">
        <f t="shared" si="12"/>
        <v>42352.749999999971</v>
      </c>
    </row>
    <row r="145" spans="1:16" x14ac:dyDescent="0.2">
      <c r="A145" s="19" t="s">
        <v>327</v>
      </c>
      <c r="B145" s="12" t="s">
        <v>325</v>
      </c>
      <c r="C145" s="20" t="s">
        <v>328</v>
      </c>
      <c r="D145" s="6">
        <v>100630</v>
      </c>
      <c r="E145" s="246"/>
      <c r="F145" s="254">
        <v>104815</v>
      </c>
      <c r="G145" s="255">
        <v>26771.86</v>
      </c>
      <c r="H145" s="3"/>
      <c r="I145" s="264">
        <v>104310.98</v>
      </c>
      <c r="J145" s="265">
        <v>26771.86</v>
      </c>
      <c r="K145" s="3"/>
      <c r="M145" s="210">
        <f t="shared" si="10"/>
        <v>131586.85999999999</v>
      </c>
      <c r="N145" s="210">
        <v>0</v>
      </c>
      <c r="O145" s="208">
        <f t="shared" si="11"/>
        <v>131082.84</v>
      </c>
      <c r="P145" s="142">
        <f t="shared" si="12"/>
        <v>-504.01999999998952</v>
      </c>
    </row>
    <row r="146" spans="1:16" x14ac:dyDescent="0.2">
      <c r="A146" s="19" t="s">
        <v>329</v>
      </c>
      <c r="B146" s="12" t="s">
        <v>330</v>
      </c>
      <c r="C146" s="20" t="s">
        <v>331</v>
      </c>
      <c r="D146" s="6">
        <v>0</v>
      </c>
      <c r="E146" s="246"/>
      <c r="F146" s="254">
        <v>0</v>
      </c>
      <c r="G146" s="255">
        <v>0</v>
      </c>
      <c r="H146" s="3"/>
      <c r="I146" s="264">
        <v>0</v>
      </c>
      <c r="J146" s="265">
        <v>0</v>
      </c>
      <c r="M146" s="210">
        <f t="shared" si="10"/>
        <v>0</v>
      </c>
      <c r="N146" s="210">
        <v>0</v>
      </c>
      <c r="O146" s="208">
        <f t="shared" si="11"/>
        <v>0</v>
      </c>
      <c r="P146" s="142">
        <f t="shared" si="12"/>
        <v>0</v>
      </c>
    </row>
    <row r="147" spans="1:16" x14ac:dyDescent="0.2">
      <c r="A147" s="19" t="s">
        <v>332</v>
      </c>
      <c r="B147" s="12" t="s">
        <v>330</v>
      </c>
      <c r="C147" s="20" t="s">
        <v>333</v>
      </c>
      <c r="D147" s="6">
        <v>0</v>
      </c>
      <c r="E147" s="246"/>
      <c r="F147" s="254">
        <v>0</v>
      </c>
      <c r="G147" s="255">
        <v>0</v>
      </c>
      <c r="H147" s="3"/>
      <c r="I147" s="264">
        <v>0</v>
      </c>
      <c r="J147" s="265">
        <v>0</v>
      </c>
      <c r="M147" s="210">
        <f t="shared" si="10"/>
        <v>0</v>
      </c>
      <c r="N147" s="210">
        <v>0</v>
      </c>
      <c r="O147" s="208">
        <f t="shared" si="11"/>
        <v>0</v>
      </c>
      <c r="P147" s="142">
        <f t="shared" si="12"/>
        <v>0</v>
      </c>
    </row>
    <row r="148" spans="1:16" x14ac:dyDescent="0.2">
      <c r="A148" s="19" t="s">
        <v>334</v>
      </c>
      <c r="B148" s="12" t="s">
        <v>335</v>
      </c>
      <c r="C148" s="20" t="s">
        <v>336</v>
      </c>
      <c r="D148" s="6">
        <v>0</v>
      </c>
      <c r="E148" s="246"/>
      <c r="F148" s="254">
        <v>0</v>
      </c>
      <c r="G148" s="255">
        <v>0</v>
      </c>
      <c r="H148" s="3"/>
      <c r="I148" s="264">
        <v>7035.6299999999992</v>
      </c>
      <c r="J148" s="265">
        <v>0</v>
      </c>
      <c r="M148" s="210">
        <f t="shared" si="10"/>
        <v>0</v>
      </c>
      <c r="N148" s="210">
        <v>0</v>
      </c>
      <c r="O148" s="208">
        <f t="shared" si="11"/>
        <v>7035.6299999999992</v>
      </c>
      <c r="P148" s="142">
        <f t="shared" si="12"/>
        <v>7035.6299999999992</v>
      </c>
    </row>
    <row r="149" spans="1:16" x14ac:dyDescent="0.2">
      <c r="A149" s="19" t="s">
        <v>337</v>
      </c>
      <c r="B149" s="12" t="s">
        <v>335</v>
      </c>
      <c r="C149" s="20" t="s">
        <v>338</v>
      </c>
      <c r="D149" s="6">
        <v>0</v>
      </c>
      <c r="E149" s="246"/>
      <c r="F149" s="254">
        <v>0</v>
      </c>
      <c r="G149" s="255">
        <v>0</v>
      </c>
      <c r="H149" s="3"/>
      <c r="I149" s="264">
        <v>13389.680000000002</v>
      </c>
      <c r="J149" s="265">
        <v>0</v>
      </c>
      <c r="M149" s="210">
        <f t="shared" si="10"/>
        <v>0</v>
      </c>
      <c r="N149" s="210">
        <v>0</v>
      </c>
      <c r="O149" s="208">
        <f t="shared" si="11"/>
        <v>13389.680000000002</v>
      </c>
      <c r="P149" s="142">
        <f t="shared" si="12"/>
        <v>13389.680000000002</v>
      </c>
    </row>
    <row r="150" spans="1:16" x14ac:dyDescent="0.2">
      <c r="A150" s="19" t="s">
        <v>339</v>
      </c>
      <c r="B150" s="12" t="s">
        <v>335</v>
      </c>
      <c r="C150" s="20" t="s">
        <v>340</v>
      </c>
      <c r="D150" s="6">
        <v>0</v>
      </c>
      <c r="E150" s="246"/>
      <c r="F150" s="254">
        <v>0</v>
      </c>
      <c r="G150" s="255">
        <v>0</v>
      </c>
      <c r="H150" s="3"/>
      <c r="I150" s="264">
        <v>8289.56</v>
      </c>
      <c r="J150" s="265">
        <v>0</v>
      </c>
      <c r="M150" s="210">
        <f t="shared" si="10"/>
        <v>0</v>
      </c>
      <c r="N150" s="210">
        <v>0</v>
      </c>
      <c r="O150" s="208">
        <f t="shared" si="11"/>
        <v>8289.56</v>
      </c>
      <c r="P150" s="142">
        <f t="shared" si="12"/>
        <v>8289.56</v>
      </c>
    </row>
    <row r="151" spans="1:16" x14ac:dyDescent="0.2">
      <c r="A151" s="19" t="s">
        <v>341</v>
      </c>
      <c r="B151" s="12" t="s">
        <v>342</v>
      </c>
      <c r="C151" s="20" t="s">
        <v>343</v>
      </c>
      <c r="D151" s="6">
        <v>0</v>
      </c>
      <c r="E151" s="246"/>
      <c r="F151" s="254">
        <v>0</v>
      </c>
      <c r="G151" s="255">
        <v>0</v>
      </c>
      <c r="H151" s="3"/>
      <c r="I151" s="264">
        <v>6903.09</v>
      </c>
      <c r="J151" s="265">
        <v>0</v>
      </c>
      <c r="M151" s="210">
        <f t="shared" si="10"/>
        <v>0</v>
      </c>
      <c r="N151" s="210">
        <v>0</v>
      </c>
      <c r="O151" s="208">
        <f t="shared" si="11"/>
        <v>6903.09</v>
      </c>
      <c r="P151" s="142">
        <f t="shared" si="12"/>
        <v>6903.09</v>
      </c>
    </row>
    <row r="152" spans="1:16" x14ac:dyDescent="0.2">
      <c r="A152" s="19" t="s">
        <v>344</v>
      </c>
      <c r="B152" s="12" t="s">
        <v>342</v>
      </c>
      <c r="C152" s="20" t="s">
        <v>345</v>
      </c>
      <c r="D152" s="6">
        <v>0</v>
      </c>
      <c r="E152" s="246"/>
      <c r="F152" s="254">
        <v>0</v>
      </c>
      <c r="G152" s="255">
        <v>0</v>
      </c>
      <c r="H152" s="3"/>
      <c r="I152" s="264">
        <v>212014.57000000004</v>
      </c>
      <c r="J152" s="265">
        <v>0</v>
      </c>
      <c r="M152" s="210">
        <f t="shared" si="10"/>
        <v>0</v>
      </c>
      <c r="N152" s="210">
        <v>0</v>
      </c>
      <c r="O152" s="208">
        <f t="shared" si="11"/>
        <v>212014.57000000004</v>
      </c>
      <c r="P152" s="142">
        <f t="shared" si="12"/>
        <v>212014.57000000004</v>
      </c>
    </row>
    <row r="153" spans="1:16" x14ac:dyDescent="0.2">
      <c r="A153" s="19" t="s">
        <v>346</v>
      </c>
      <c r="B153" s="12" t="s">
        <v>342</v>
      </c>
      <c r="C153" s="20" t="s">
        <v>347</v>
      </c>
      <c r="D153" s="6">
        <v>0</v>
      </c>
      <c r="E153" s="246"/>
      <c r="F153" s="254">
        <v>0</v>
      </c>
      <c r="G153" s="255">
        <v>0</v>
      </c>
      <c r="H153" s="3"/>
      <c r="I153" s="264">
        <v>5517</v>
      </c>
      <c r="J153" s="265">
        <v>0</v>
      </c>
      <c r="M153" s="210">
        <f t="shared" si="10"/>
        <v>0</v>
      </c>
      <c r="N153" s="210">
        <v>0</v>
      </c>
      <c r="O153" s="208">
        <f t="shared" si="11"/>
        <v>5517</v>
      </c>
      <c r="P153" s="142">
        <f t="shared" si="12"/>
        <v>5517</v>
      </c>
    </row>
    <row r="154" spans="1:16" x14ac:dyDescent="0.2">
      <c r="A154" s="19" t="s">
        <v>348</v>
      </c>
      <c r="B154" s="12" t="s">
        <v>349</v>
      </c>
      <c r="C154" s="20" t="s">
        <v>350</v>
      </c>
      <c r="D154" s="6">
        <v>0</v>
      </c>
      <c r="E154" s="246"/>
      <c r="F154" s="254">
        <v>0</v>
      </c>
      <c r="G154" s="255">
        <v>0</v>
      </c>
      <c r="H154" s="3"/>
      <c r="I154" s="264">
        <v>1944.23</v>
      </c>
      <c r="J154" s="265">
        <v>0</v>
      </c>
      <c r="M154" s="210">
        <f t="shared" si="10"/>
        <v>0</v>
      </c>
      <c r="N154" s="210">
        <v>0</v>
      </c>
      <c r="O154" s="208">
        <f t="shared" si="11"/>
        <v>1944.23</v>
      </c>
      <c r="P154" s="142">
        <f t="shared" si="12"/>
        <v>1944.23</v>
      </c>
    </row>
    <row r="155" spans="1:16" x14ac:dyDescent="0.2">
      <c r="A155" s="19" t="s">
        <v>351</v>
      </c>
      <c r="B155" s="12" t="s">
        <v>349</v>
      </c>
      <c r="C155" s="20" t="s">
        <v>352</v>
      </c>
      <c r="D155" s="6">
        <v>0</v>
      </c>
      <c r="E155" s="246"/>
      <c r="F155" s="254">
        <v>0</v>
      </c>
      <c r="G155" s="255">
        <v>0</v>
      </c>
      <c r="H155" s="3"/>
      <c r="I155" s="264">
        <v>8386.5300000000007</v>
      </c>
      <c r="J155" s="265">
        <v>0</v>
      </c>
      <c r="M155" s="210">
        <f t="shared" si="10"/>
        <v>0</v>
      </c>
      <c r="N155" s="210">
        <v>0</v>
      </c>
      <c r="O155" s="208">
        <f t="shared" si="11"/>
        <v>8386.5300000000007</v>
      </c>
      <c r="P155" s="142">
        <f t="shared" si="12"/>
        <v>8386.5300000000007</v>
      </c>
    </row>
    <row r="156" spans="1:16" x14ac:dyDescent="0.2">
      <c r="A156" s="19" t="s">
        <v>353</v>
      </c>
      <c r="B156" s="12" t="s">
        <v>349</v>
      </c>
      <c r="C156" s="20" t="s">
        <v>354</v>
      </c>
      <c r="D156" s="6">
        <v>0</v>
      </c>
      <c r="E156" s="246"/>
      <c r="F156" s="254">
        <v>0</v>
      </c>
      <c r="G156" s="255">
        <v>0</v>
      </c>
      <c r="H156" s="3"/>
      <c r="I156" s="264">
        <v>18811.530000000002</v>
      </c>
      <c r="J156" s="265">
        <v>0</v>
      </c>
      <c r="M156" s="210">
        <f t="shared" si="10"/>
        <v>0</v>
      </c>
      <c r="N156" s="210">
        <v>0</v>
      </c>
      <c r="O156" s="208">
        <f t="shared" si="11"/>
        <v>18811.530000000002</v>
      </c>
      <c r="P156" s="142">
        <f t="shared" si="12"/>
        <v>18811.530000000002</v>
      </c>
    </row>
    <row r="157" spans="1:16" x14ac:dyDescent="0.2">
      <c r="A157" s="19" t="s">
        <v>355</v>
      </c>
      <c r="B157" s="12" t="s">
        <v>356</v>
      </c>
      <c r="C157" s="20" t="s">
        <v>357</v>
      </c>
      <c r="D157" s="6">
        <v>0</v>
      </c>
      <c r="E157" s="246"/>
      <c r="F157" s="254">
        <v>0</v>
      </c>
      <c r="G157" s="255">
        <v>0</v>
      </c>
      <c r="H157" s="3"/>
      <c r="I157" s="264">
        <v>5635.11</v>
      </c>
      <c r="J157" s="265">
        <v>0</v>
      </c>
      <c r="M157" s="210">
        <f t="shared" si="10"/>
        <v>0</v>
      </c>
      <c r="N157" s="210">
        <v>0</v>
      </c>
      <c r="O157" s="208">
        <f t="shared" si="11"/>
        <v>5635.11</v>
      </c>
      <c r="P157" s="142">
        <f t="shared" si="12"/>
        <v>5635.11</v>
      </c>
    </row>
    <row r="158" spans="1:16" x14ac:dyDescent="0.2">
      <c r="A158" s="19" t="s">
        <v>358</v>
      </c>
      <c r="B158" s="12" t="s">
        <v>359</v>
      </c>
      <c r="C158" s="20" t="s">
        <v>360</v>
      </c>
      <c r="D158" s="6">
        <v>0</v>
      </c>
      <c r="E158" s="246"/>
      <c r="F158" s="254">
        <v>0</v>
      </c>
      <c r="G158" s="255">
        <v>0</v>
      </c>
      <c r="H158" s="3"/>
      <c r="I158" s="264">
        <v>57532.380000000005</v>
      </c>
      <c r="J158" s="265">
        <v>0</v>
      </c>
      <c r="M158" s="210">
        <f t="shared" si="10"/>
        <v>0</v>
      </c>
      <c r="N158" s="210">
        <v>0</v>
      </c>
      <c r="O158" s="208">
        <f t="shared" si="11"/>
        <v>57532.380000000005</v>
      </c>
      <c r="P158" s="142">
        <f t="shared" si="12"/>
        <v>57532.380000000005</v>
      </c>
    </row>
    <row r="159" spans="1:16" x14ac:dyDescent="0.2">
      <c r="A159" s="19" t="s">
        <v>361</v>
      </c>
      <c r="B159" s="12" t="s">
        <v>359</v>
      </c>
      <c r="C159" s="20" t="s">
        <v>362</v>
      </c>
      <c r="D159" s="6">
        <v>0</v>
      </c>
      <c r="E159" s="246"/>
      <c r="F159" s="254">
        <v>0</v>
      </c>
      <c r="G159" s="255">
        <v>0</v>
      </c>
      <c r="H159" s="3"/>
      <c r="I159" s="264">
        <v>0</v>
      </c>
      <c r="J159" s="265">
        <v>0</v>
      </c>
      <c r="M159" s="210">
        <f t="shared" si="10"/>
        <v>0</v>
      </c>
      <c r="N159" s="210">
        <v>0</v>
      </c>
      <c r="O159" s="208">
        <f t="shared" si="11"/>
        <v>0</v>
      </c>
      <c r="P159" s="142">
        <f t="shared" si="12"/>
        <v>0</v>
      </c>
    </row>
    <row r="160" spans="1:16" x14ac:dyDescent="0.2">
      <c r="A160" s="19" t="s">
        <v>363</v>
      </c>
      <c r="B160" s="12" t="s">
        <v>364</v>
      </c>
      <c r="C160" s="20" t="s">
        <v>365</v>
      </c>
      <c r="D160" s="6">
        <v>0</v>
      </c>
      <c r="E160" s="246"/>
      <c r="F160" s="254">
        <v>0</v>
      </c>
      <c r="G160" s="255">
        <v>0</v>
      </c>
      <c r="H160" s="3"/>
      <c r="I160" s="264">
        <v>5393.2300000000005</v>
      </c>
      <c r="J160" s="265">
        <v>0</v>
      </c>
      <c r="M160" s="210">
        <f t="shared" si="10"/>
        <v>0</v>
      </c>
      <c r="N160" s="210">
        <v>0</v>
      </c>
      <c r="O160" s="208">
        <f t="shared" si="11"/>
        <v>5393.2300000000005</v>
      </c>
      <c r="P160" s="142">
        <f t="shared" si="12"/>
        <v>5393.2300000000005</v>
      </c>
    </row>
    <row r="161" spans="1:16" x14ac:dyDescent="0.2">
      <c r="A161" s="19" t="s">
        <v>366</v>
      </c>
      <c r="B161" s="12" t="s">
        <v>364</v>
      </c>
      <c r="C161" s="20" t="s">
        <v>367</v>
      </c>
      <c r="D161" s="6">
        <v>0</v>
      </c>
      <c r="E161" s="246"/>
      <c r="F161" s="254">
        <v>0</v>
      </c>
      <c r="G161" s="255">
        <v>0</v>
      </c>
      <c r="H161" s="3"/>
      <c r="I161" s="264">
        <v>9059.16</v>
      </c>
      <c r="J161" s="265">
        <v>0</v>
      </c>
      <c r="M161" s="210">
        <f t="shared" si="10"/>
        <v>0</v>
      </c>
      <c r="N161" s="210">
        <v>0</v>
      </c>
      <c r="O161" s="208">
        <f t="shared" si="11"/>
        <v>9059.16</v>
      </c>
      <c r="P161" s="142">
        <f t="shared" si="12"/>
        <v>9059.16</v>
      </c>
    </row>
    <row r="162" spans="1:16" x14ac:dyDescent="0.2">
      <c r="A162" s="19" t="s">
        <v>368</v>
      </c>
      <c r="B162" s="12" t="s">
        <v>369</v>
      </c>
      <c r="C162" s="20" t="s">
        <v>370</v>
      </c>
      <c r="D162" s="6">
        <v>56365.81</v>
      </c>
      <c r="E162" s="246"/>
      <c r="F162" s="254">
        <v>56052.45</v>
      </c>
      <c r="G162" s="255">
        <v>20979.26</v>
      </c>
      <c r="H162" s="3"/>
      <c r="I162" s="264">
        <v>260099.33000000005</v>
      </c>
      <c r="J162" s="265">
        <v>14590.38</v>
      </c>
      <c r="M162" s="210">
        <f t="shared" si="10"/>
        <v>77031.709999999992</v>
      </c>
      <c r="N162" s="210">
        <v>0</v>
      </c>
      <c r="O162" s="208">
        <f t="shared" si="11"/>
        <v>274689.71000000002</v>
      </c>
      <c r="P162" s="142">
        <f t="shared" si="12"/>
        <v>197658.00000000003</v>
      </c>
    </row>
    <row r="163" spans="1:16" x14ac:dyDescent="0.2">
      <c r="A163" s="19" t="s">
        <v>371</v>
      </c>
      <c r="B163" s="12" t="s">
        <v>372</v>
      </c>
      <c r="C163" s="20" t="s">
        <v>373</v>
      </c>
      <c r="D163" s="6">
        <v>0</v>
      </c>
      <c r="E163" s="246"/>
      <c r="F163" s="254">
        <v>0</v>
      </c>
      <c r="G163" s="255">
        <v>0</v>
      </c>
      <c r="H163" s="3"/>
      <c r="I163" s="264">
        <v>8137</v>
      </c>
      <c r="J163" s="265">
        <v>0</v>
      </c>
      <c r="M163" s="210">
        <f t="shared" si="10"/>
        <v>0</v>
      </c>
      <c r="N163" s="210">
        <v>0</v>
      </c>
      <c r="O163" s="208">
        <f t="shared" si="11"/>
        <v>8137</v>
      </c>
      <c r="P163" s="142">
        <f t="shared" si="12"/>
        <v>8137</v>
      </c>
    </row>
    <row r="164" spans="1:16" x14ac:dyDescent="0.2">
      <c r="A164" s="19" t="s">
        <v>374</v>
      </c>
      <c r="B164" s="12" t="s">
        <v>372</v>
      </c>
      <c r="C164" s="20" t="s">
        <v>375</v>
      </c>
      <c r="D164" s="6">
        <v>0</v>
      </c>
      <c r="E164" s="246"/>
      <c r="F164" s="254">
        <v>0</v>
      </c>
      <c r="G164" s="255">
        <v>0</v>
      </c>
      <c r="H164" s="3"/>
      <c r="I164" s="264">
        <v>149490.5</v>
      </c>
      <c r="J164" s="265">
        <v>0</v>
      </c>
      <c r="M164" s="210">
        <f t="shared" si="10"/>
        <v>0</v>
      </c>
      <c r="N164" s="210">
        <v>0</v>
      </c>
      <c r="O164" s="208">
        <f t="shared" si="11"/>
        <v>149490.5</v>
      </c>
      <c r="P164" s="142">
        <f t="shared" si="12"/>
        <v>149490.5</v>
      </c>
    </row>
    <row r="165" spans="1:16" x14ac:dyDescent="0.2">
      <c r="A165" s="19" t="s">
        <v>376</v>
      </c>
      <c r="B165" s="12" t="s">
        <v>377</v>
      </c>
      <c r="C165" s="20" t="s">
        <v>378</v>
      </c>
      <c r="D165" s="6">
        <v>0</v>
      </c>
      <c r="E165" s="246"/>
      <c r="F165" s="254">
        <v>0</v>
      </c>
      <c r="G165" s="255">
        <v>0</v>
      </c>
      <c r="H165" s="3"/>
      <c r="I165" s="264">
        <v>6970.2300000000005</v>
      </c>
      <c r="J165" s="265">
        <v>0</v>
      </c>
      <c r="M165" s="210">
        <f t="shared" si="10"/>
        <v>0</v>
      </c>
      <c r="N165" s="210">
        <v>0</v>
      </c>
      <c r="O165" s="208">
        <f t="shared" si="11"/>
        <v>6970.2300000000005</v>
      </c>
      <c r="P165" s="142">
        <f t="shared" si="12"/>
        <v>6970.2300000000005</v>
      </c>
    </row>
    <row r="166" spans="1:16" x14ac:dyDescent="0.2">
      <c r="A166" s="19" t="s">
        <v>379</v>
      </c>
      <c r="B166" s="12" t="s">
        <v>377</v>
      </c>
      <c r="C166" s="20" t="s">
        <v>380</v>
      </c>
      <c r="D166" s="6">
        <v>0</v>
      </c>
      <c r="E166" s="246"/>
      <c r="F166" s="254">
        <v>0</v>
      </c>
      <c r="G166" s="255">
        <v>0</v>
      </c>
      <c r="H166" s="3"/>
      <c r="I166" s="264">
        <v>2476.2799999999997</v>
      </c>
      <c r="J166" s="265">
        <v>0</v>
      </c>
      <c r="M166" s="210">
        <f t="shared" si="10"/>
        <v>0</v>
      </c>
      <c r="N166" s="210">
        <v>0</v>
      </c>
      <c r="O166" s="208">
        <f t="shared" si="11"/>
        <v>2476.2799999999997</v>
      </c>
      <c r="P166" s="142">
        <f t="shared" si="12"/>
        <v>2476.2799999999997</v>
      </c>
    </row>
    <row r="167" spans="1:16" x14ac:dyDescent="0.2">
      <c r="A167" s="19" t="s">
        <v>381</v>
      </c>
      <c r="B167" s="12" t="s">
        <v>377</v>
      </c>
      <c r="C167" s="20" t="s">
        <v>382</v>
      </c>
      <c r="D167" s="6">
        <v>0</v>
      </c>
      <c r="E167" s="246"/>
      <c r="F167" s="254">
        <v>0</v>
      </c>
      <c r="G167" s="255">
        <v>0</v>
      </c>
      <c r="H167" s="3"/>
      <c r="I167" s="264">
        <v>4793.79</v>
      </c>
      <c r="J167" s="265">
        <v>0</v>
      </c>
      <c r="M167" s="210">
        <f t="shared" si="10"/>
        <v>0</v>
      </c>
      <c r="N167" s="210">
        <v>0</v>
      </c>
      <c r="O167" s="208">
        <f t="shared" si="11"/>
        <v>4793.79</v>
      </c>
      <c r="P167" s="142">
        <f t="shared" si="12"/>
        <v>4793.79</v>
      </c>
    </row>
    <row r="168" spans="1:16" x14ac:dyDescent="0.2">
      <c r="A168" s="19" t="s">
        <v>383</v>
      </c>
      <c r="B168" s="12" t="s">
        <v>377</v>
      </c>
      <c r="C168" s="20" t="s">
        <v>384</v>
      </c>
      <c r="D168" s="6">
        <v>0</v>
      </c>
      <c r="E168" s="246"/>
      <c r="F168" s="254">
        <v>0</v>
      </c>
      <c r="G168" s="255">
        <v>0</v>
      </c>
      <c r="H168" s="3"/>
      <c r="I168" s="264">
        <v>2793.32</v>
      </c>
      <c r="J168" s="265">
        <v>0</v>
      </c>
      <c r="M168" s="210">
        <f t="shared" ref="M168:M199" si="13">F168+G168</f>
        <v>0</v>
      </c>
      <c r="N168" s="210">
        <v>0</v>
      </c>
      <c r="O168" s="208">
        <f t="shared" ref="O168:O199" si="14">I168+J168</f>
        <v>2793.32</v>
      </c>
      <c r="P168" s="142">
        <f t="shared" si="12"/>
        <v>2793.32</v>
      </c>
    </row>
    <row r="169" spans="1:16" x14ac:dyDescent="0.2">
      <c r="A169" s="19" t="s">
        <v>385</v>
      </c>
      <c r="B169" s="12" t="s">
        <v>377</v>
      </c>
      <c r="C169" s="20" t="s">
        <v>386</v>
      </c>
      <c r="D169" s="6">
        <v>0</v>
      </c>
      <c r="E169" s="246"/>
      <c r="F169" s="254">
        <v>0</v>
      </c>
      <c r="G169" s="255">
        <v>0</v>
      </c>
      <c r="H169" s="3"/>
      <c r="I169" s="264">
        <v>4498</v>
      </c>
      <c r="J169" s="265">
        <v>0</v>
      </c>
      <c r="M169" s="210">
        <f t="shared" si="13"/>
        <v>0</v>
      </c>
      <c r="N169" s="210">
        <v>0</v>
      </c>
      <c r="O169" s="208">
        <f t="shared" si="14"/>
        <v>4498</v>
      </c>
      <c r="P169" s="142">
        <f t="shared" si="12"/>
        <v>4498</v>
      </c>
    </row>
    <row r="170" spans="1:16" x14ac:dyDescent="0.2">
      <c r="A170" s="19" t="s">
        <v>387</v>
      </c>
      <c r="B170" s="12" t="s">
        <v>388</v>
      </c>
      <c r="C170" s="20" t="s">
        <v>389</v>
      </c>
      <c r="D170" s="6">
        <v>0</v>
      </c>
      <c r="E170" s="246"/>
      <c r="F170" s="254">
        <v>0</v>
      </c>
      <c r="G170" s="255">
        <v>0</v>
      </c>
      <c r="H170" s="3"/>
      <c r="I170" s="264">
        <v>85093.849999999991</v>
      </c>
      <c r="J170" s="265">
        <v>0</v>
      </c>
      <c r="M170" s="210">
        <f t="shared" si="13"/>
        <v>0</v>
      </c>
      <c r="N170" s="210">
        <v>0</v>
      </c>
      <c r="O170" s="208">
        <f t="shared" si="14"/>
        <v>85093.849999999991</v>
      </c>
      <c r="P170" s="142">
        <f t="shared" si="12"/>
        <v>85093.849999999991</v>
      </c>
    </row>
    <row r="171" spans="1:16" x14ac:dyDescent="0.2">
      <c r="A171" s="19" t="s">
        <v>390</v>
      </c>
      <c r="B171" s="12" t="s">
        <v>388</v>
      </c>
      <c r="C171" s="20" t="s">
        <v>391</v>
      </c>
      <c r="D171" s="6">
        <v>0</v>
      </c>
      <c r="E171" s="246"/>
      <c r="F171" s="254">
        <v>0</v>
      </c>
      <c r="G171" s="255">
        <v>0</v>
      </c>
      <c r="H171" s="3"/>
      <c r="I171" s="264">
        <v>28433.239999999998</v>
      </c>
      <c r="J171" s="265">
        <v>0</v>
      </c>
      <c r="M171" s="210">
        <f t="shared" si="13"/>
        <v>0</v>
      </c>
      <c r="N171" s="210">
        <v>0</v>
      </c>
      <c r="O171" s="208">
        <f t="shared" si="14"/>
        <v>28433.239999999998</v>
      </c>
      <c r="P171" s="142">
        <f t="shared" si="12"/>
        <v>28433.239999999998</v>
      </c>
    </row>
    <row r="172" spans="1:16" x14ac:dyDescent="0.2">
      <c r="A172" s="19" t="s">
        <v>392</v>
      </c>
      <c r="B172" s="12" t="s">
        <v>388</v>
      </c>
      <c r="C172" s="20" t="s">
        <v>393</v>
      </c>
      <c r="D172" s="6">
        <v>0</v>
      </c>
      <c r="E172" s="246"/>
      <c r="F172" s="254">
        <v>0</v>
      </c>
      <c r="G172" s="255">
        <v>0</v>
      </c>
      <c r="H172" s="3"/>
      <c r="I172" s="264">
        <v>22707.07</v>
      </c>
      <c r="J172" s="265">
        <v>0</v>
      </c>
      <c r="M172" s="210">
        <f t="shared" si="13"/>
        <v>0</v>
      </c>
      <c r="N172" s="210">
        <v>0</v>
      </c>
      <c r="O172" s="208">
        <f t="shared" si="14"/>
        <v>22707.07</v>
      </c>
      <c r="P172" s="142">
        <f t="shared" si="12"/>
        <v>22707.07</v>
      </c>
    </row>
    <row r="173" spans="1:16" x14ac:dyDescent="0.2">
      <c r="A173" s="19" t="s">
        <v>394</v>
      </c>
      <c r="B173" s="12" t="s">
        <v>388</v>
      </c>
      <c r="C173" s="20" t="s">
        <v>395</v>
      </c>
      <c r="D173" s="6">
        <v>79585</v>
      </c>
      <c r="E173" s="246"/>
      <c r="F173" s="254">
        <v>75940</v>
      </c>
      <c r="G173" s="255">
        <v>31280.68</v>
      </c>
      <c r="H173" s="3"/>
      <c r="I173" s="264">
        <v>303579.18999999994</v>
      </c>
      <c r="J173" s="265">
        <v>49172.479999999996</v>
      </c>
      <c r="M173" s="210">
        <f t="shared" si="13"/>
        <v>107220.68</v>
      </c>
      <c r="N173" s="210">
        <v>0</v>
      </c>
      <c r="O173" s="208">
        <f t="shared" si="14"/>
        <v>352751.66999999993</v>
      </c>
      <c r="P173" s="142">
        <f t="shared" si="12"/>
        <v>245530.98999999993</v>
      </c>
    </row>
    <row r="174" spans="1:16" x14ac:dyDescent="0.2">
      <c r="A174" s="19" t="s">
        <v>396</v>
      </c>
      <c r="B174" s="12" t="s">
        <v>388</v>
      </c>
      <c r="C174" s="20" t="s">
        <v>397</v>
      </c>
      <c r="D174" s="6">
        <v>62453.55</v>
      </c>
      <c r="E174" s="246"/>
      <c r="F174" s="254">
        <v>63839.05</v>
      </c>
      <c r="G174" s="255">
        <v>18120.939999999999</v>
      </c>
      <c r="H174" s="3"/>
      <c r="I174" s="264">
        <v>60766.55</v>
      </c>
      <c r="J174" s="265">
        <v>17346.54</v>
      </c>
      <c r="M174" s="210">
        <f t="shared" si="13"/>
        <v>81959.990000000005</v>
      </c>
      <c r="N174" s="210">
        <v>0</v>
      </c>
      <c r="O174" s="208">
        <f t="shared" si="14"/>
        <v>78113.09</v>
      </c>
      <c r="P174" s="142">
        <f t="shared" si="12"/>
        <v>-3846.9000000000087</v>
      </c>
    </row>
    <row r="175" spans="1:16" x14ac:dyDescent="0.2">
      <c r="A175" s="74" t="s">
        <v>398</v>
      </c>
      <c r="B175" s="12" t="s">
        <v>388</v>
      </c>
      <c r="C175" s="20" t="s">
        <v>399</v>
      </c>
      <c r="D175" s="6">
        <v>217718</v>
      </c>
      <c r="E175" s="246"/>
      <c r="F175" s="254">
        <v>222254</v>
      </c>
      <c r="G175" s="255">
        <v>34685.71</v>
      </c>
      <c r="H175" s="3"/>
      <c r="I175" s="264">
        <v>777499.21</v>
      </c>
      <c r="J175" s="265">
        <v>34685.710000000006</v>
      </c>
      <c r="M175" s="210">
        <f t="shared" si="13"/>
        <v>256939.71</v>
      </c>
      <c r="N175" s="210">
        <v>0</v>
      </c>
      <c r="O175" s="208">
        <f t="shared" si="14"/>
        <v>812184.91999999993</v>
      </c>
      <c r="P175" s="142">
        <f t="shared" si="12"/>
        <v>555245.21</v>
      </c>
    </row>
    <row r="176" spans="1:16" x14ac:dyDescent="0.2">
      <c r="A176" s="74" t="s">
        <v>400</v>
      </c>
      <c r="B176" s="12" t="s">
        <v>388</v>
      </c>
      <c r="C176" s="20" t="s">
        <v>401</v>
      </c>
      <c r="D176" s="6">
        <v>0</v>
      </c>
      <c r="E176" s="246"/>
      <c r="F176" s="254">
        <v>0</v>
      </c>
      <c r="G176" s="255">
        <v>0</v>
      </c>
      <c r="H176" s="3"/>
      <c r="I176" s="264">
        <v>97550.3</v>
      </c>
      <c r="J176" s="265">
        <v>0</v>
      </c>
      <c r="M176" s="210">
        <f t="shared" si="13"/>
        <v>0</v>
      </c>
      <c r="N176" s="210">
        <v>0</v>
      </c>
      <c r="O176" s="208">
        <f t="shared" si="14"/>
        <v>97550.3</v>
      </c>
      <c r="P176" s="142">
        <f t="shared" si="12"/>
        <v>97550.3</v>
      </c>
    </row>
    <row r="177" spans="1:16" x14ac:dyDescent="0.2">
      <c r="A177" s="74" t="s">
        <v>402</v>
      </c>
      <c r="B177" s="12" t="s">
        <v>388</v>
      </c>
      <c r="C177" s="20" t="s">
        <v>403</v>
      </c>
      <c r="D177" s="6">
        <v>50821</v>
      </c>
      <c r="E177" s="246"/>
      <c r="F177" s="254">
        <v>48802</v>
      </c>
      <c r="G177" s="255">
        <v>8601.01</v>
      </c>
      <c r="H177" s="3"/>
      <c r="I177" s="264">
        <v>39616.599999999991</v>
      </c>
      <c r="J177" s="265">
        <v>8601.01</v>
      </c>
      <c r="M177" s="210">
        <f t="shared" si="13"/>
        <v>57403.01</v>
      </c>
      <c r="N177" s="210">
        <v>0</v>
      </c>
      <c r="O177" s="208">
        <f t="shared" si="14"/>
        <v>48217.609999999993</v>
      </c>
      <c r="P177" s="142">
        <f t="shared" si="12"/>
        <v>-9185.4000000000087</v>
      </c>
    </row>
    <row r="178" spans="1:16" x14ac:dyDescent="0.2">
      <c r="A178" s="74" t="s">
        <v>404</v>
      </c>
      <c r="B178" s="12" t="s">
        <v>388</v>
      </c>
      <c r="C178" s="20" t="s">
        <v>405</v>
      </c>
      <c r="D178" s="6">
        <v>0</v>
      </c>
      <c r="E178" s="246"/>
      <c r="F178" s="254">
        <v>0</v>
      </c>
      <c r="G178" s="255">
        <v>0</v>
      </c>
      <c r="H178" s="3"/>
      <c r="I178" s="264">
        <v>10832.990000000002</v>
      </c>
      <c r="J178" s="265">
        <v>0</v>
      </c>
      <c r="M178" s="210">
        <f t="shared" si="13"/>
        <v>0</v>
      </c>
      <c r="N178" s="210">
        <v>0</v>
      </c>
      <c r="O178" s="208">
        <f t="shared" si="14"/>
        <v>10832.990000000002</v>
      </c>
      <c r="P178" s="142">
        <f t="shared" si="12"/>
        <v>10832.990000000002</v>
      </c>
    </row>
    <row r="179" spans="1:16" x14ac:dyDescent="0.2">
      <c r="A179" s="74" t="s">
        <v>406</v>
      </c>
      <c r="B179" s="12" t="s">
        <v>388</v>
      </c>
      <c r="C179" s="20" t="s">
        <v>407</v>
      </c>
      <c r="D179" s="6">
        <v>0</v>
      </c>
      <c r="E179" s="246"/>
      <c r="F179" s="254">
        <v>0</v>
      </c>
      <c r="G179" s="255">
        <v>0</v>
      </c>
      <c r="H179" s="3"/>
      <c r="I179" s="264">
        <v>1943</v>
      </c>
      <c r="J179" s="265">
        <v>0</v>
      </c>
      <c r="M179" s="210">
        <f t="shared" si="13"/>
        <v>0</v>
      </c>
      <c r="N179" s="210">
        <v>0</v>
      </c>
      <c r="O179" s="208">
        <f t="shared" si="14"/>
        <v>1943</v>
      </c>
      <c r="P179" s="142">
        <f t="shared" si="12"/>
        <v>1943</v>
      </c>
    </row>
    <row r="180" spans="1:16" x14ac:dyDescent="0.2">
      <c r="A180" s="74" t="s">
        <v>408</v>
      </c>
      <c r="B180" s="12" t="s">
        <v>388</v>
      </c>
      <c r="C180" s="20" t="s">
        <v>409</v>
      </c>
      <c r="D180" s="6">
        <v>0</v>
      </c>
      <c r="E180" s="246"/>
      <c r="F180" s="254">
        <v>0</v>
      </c>
      <c r="G180" s="255">
        <v>0</v>
      </c>
      <c r="H180" s="3"/>
      <c r="I180" s="264">
        <v>1262.4000000000001</v>
      </c>
      <c r="J180" s="265">
        <v>0</v>
      </c>
      <c r="M180" s="210">
        <f t="shared" si="13"/>
        <v>0</v>
      </c>
      <c r="N180" s="210">
        <v>0</v>
      </c>
      <c r="O180" s="208">
        <f t="shared" si="14"/>
        <v>1262.4000000000001</v>
      </c>
      <c r="P180" s="142">
        <f t="shared" si="12"/>
        <v>1262.4000000000001</v>
      </c>
    </row>
    <row r="181" spans="1:16" x14ac:dyDescent="0.2">
      <c r="A181" s="74" t="s">
        <v>410</v>
      </c>
      <c r="B181" s="12" t="s">
        <v>388</v>
      </c>
      <c r="C181" s="20" t="s">
        <v>411</v>
      </c>
      <c r="D181" s="6">
        <v>0</v>
      </c>
      <c r="E181" s="246"/>
      <c r="F181" s="254">
        <v>0</v>
      </c>
      <c r="G181" s="255">
        <v>0</v>
      </c>
      <c r="H181" s="3"/>
      <c r="I181" s="264">
        <v>1307.57</v>
      </c>
      <c r="J181" s="265">
        <v>0</v>
      </c>
      <c r="M181" s="210">
        <f t="shared" si="13"/>
        <v>0</v>
      </c>
      <c r="N181" s="210">
        <v>0</v>
      </c>
      <c r="O181" s="208">
        <f t="shared" si="14"/>
        <v>1307.57</v>
      </c>
      <c r="P181" s="142">
        <f t="shared" si="12"/>
        <v>1307.57</v>
      </c>
    </row>
    <row r="182" spans="1:16" x14ac:dyDescent="0.2">
      <c r="A182" s="75" t="s">
        <v>412</v>
      </c>
      <c r="B182" s="12" t="s">
        <v>413</v>
      </c>
      <c r="C182" s="20" t="s">
        <v>414</v>
      </c>
      <c r="D182" s="6">
        <v>0</v>
      </c>
      <c r="E182" s="246"/>
      <c r="F182" s="254">
        <v>0</v>
      </c>
      <c r="G182" s="255">
        <v>0</v>
      </c>
      <c r="H182" s="3"/>
      <c r="I182" s="264">
        <v>6104.2400000000007</v>
      </c>
      <c r="J182" s="265">
        <v>0</v>
      </c>
      <c r="M182" s="210">
        <f t="shared" si="13"/>
        <v>0</v>
      </c>
      <c r="N182" s="210">
        <v>0</v>
      </c>
      <c r="O182" s="208">
        <f t="shared" si="14"/>
        <v>6104.2400000000007</v>
      </c>
      <c r="P182" s="142">
        <f t="shared" si="12"/>
        <v>6104.2400000000007</v>
      </c>
    </row>
    <row r="183" spans="1:16" x14ac:dyDescent="0.2">
      <c r="A183" s="75" t="s">
        <v>415</v>
      </c>
      <c r="B183" s="12" t="s">
        <v>413</v>
      </c>
      <c r="C183" s="20" t="s">
        <v>416</v>
      </c>
      <c r="D183" s="6">
        <v>0</v>
      </c>
      <c r="E183" s="246"/>
      <c r="F183" s="254">
        <v>0</v>
      </c>
      <c r="G183" s="255">
        <v>0</v>
      </c>
      <c r="H183" s="3"/>
      <c r="I183" s="264">
        <v>4008.7500000000005</v>
      </c>
      <c r="J183" s="265">
        <v>0</v>
      </c>
      <c r="M183" s="210">
        <f t="shared" si="13"/>
        <v>0</v>
      </c>
      <c r="N183" s="210">
        <v>0</v>
      </c>
      <c r="O183" s="208">
        <f t="shared" si="14"/>
        <v>4008.7500000000005</v>
      </c>
      <c r="P183" s="142">
        <f t="shared" si="12"/>
        <v>4008.7500000000005</v>
      </c>
    </row>
    <row r="184" spans="1:16" x14ac:dyDescent="0.2">
      <c r="A184" s="75" t="s">
        <v>417</v>
      </c>
      <c r="B184" s="12" t="s">
        <v>413</v>
      </c>
      <c r="C184" s="20" t="s">
        <v>418</v>
      </c>
      <c r="D184" s="6">
        <v>0</v>
      </c>
      <c r="E184" s="246"/>
      <c r="F184" s="254">
        <v>0</v>
      </c>
      <c r="G184" s="255">
        <v>0</v>
      </c>
      <c r="H184" s="3"/>
      <c r="I184" s="264">
        <v>4875.68</v>
      </c>
      <c r="J184" s="265">
        <v>0</v>
      </c>
      <c r="M184" s="210">
        <f t="shared" si="13"/>
        <v>0</v>
      </c>
      <c r="N184" s="210">
        <v>0</v>
      </c>
      <c r="O184" s="208">
        <f t="shared" si="14"/>
        <v>4875.68</v>
      </c>
      <c r="P184" s="142">
        <f t="shared" si="12"/>
        <v>4875.68</v>
      </c>
    </row>
    <row r="185" spans="1:16" x14ac:dyDescent="0.2">
      <c r="A185" s="75" t="s">
        <v>419</v>
      </c>
      <c r="B185" s="12" t="s">
        <v>413</v>
      </c>
      <c r="C185" s="20" t="s">
        <v>420</v>
      </c>
      <c r="D185" s="6">
        <v>0</v>
      </c>
      <c r="E185" s="246"/>
      <c r="F185" s="254">
        <v>0</v>
      </c>
      <c r="G185" s="255">
        <v>0</v>
      </c>
      <c r="H185" s="3"/>
      <c r="I185" s="264">
        <v>8099.86</v>
      </c>
      <c r="J185" s="265">
        <v>0</v>
      </c>
      <c r="M185" s="210">
        <f t="shared" si="13"/>
        <v>0</v>
      </c>
      <c r="N185" s="210">
        <v>0</v>
      </c>
      <c r="O185" s="208">
        <f t="shared" si="14"/>
        <v>8099.86</v>
      </c>
      <c r="P185" s="142">
        <f t="shared" si="12"/>
        <v>8099.86</v>
      </c>
    </row>
    <row r="186" spans="1:16" x14ac:dyDescent="0.2">
      <c r="A186" s="75" t="s">
        <v>421</v>
      </c>
      <c r="B186" s="12"/>
      <c r="C186" s="20" t="s">
        <v>422</v>
      </c>
      <c r="D186" s="6">
        <v>218878</v>
      </c>
      <c r="E186" s="246"/>
      <c r="F186" s="254">
        <v>207386</v>
      </c>
      <c r="G186" s="255">
        <v>0</v>
      </c>
      <c r="H186" s="245"/>
      <c r="I186" s="264">
        <v>224395.41000000009</v>
      </c>
      <c r="J186" s="265">
        <v>36193.9</v>
      </c>
      <c r="K186" s="3"/>
      <c r="M186" s="210">
        <f t="shared" si="13"/>
        <v>207386</v>
      </c>
      <c r="N186" s="210">
        <v>0</v>
      </c>
      <c r="O186" s="208">
        <f t="shared" si="14"/>
        <v>260589.31000000008</v>
      </c>
      <c r="P186" s="142">
        <f t="shared" si="12"/>
        <v>53203.310000000085</v>
      </c>
    </row>
    <row r="187" spans="1:16" x14ac:dyDescent="0.2">
      <c r="A187" s="76" t="s">
        <v>423</v>
      </c>
      <c r="B187"/>
      <c r="C187" s="42" t="s">
        <v>424</v>
      </c>
      <c r="D187" s="6">
        <v>263429.01</v>
      </c>
      <c r="E187" s="246"/>
      <c r="F187" s="254">
        <v>266112.86</v>
      </c>
      <c r="G187" s="255">
        <v>19912.13</v>
      </c>
      <c r="H187" s="3"/>
      <c r="I187" s="264">
        <v>82567</v>
      </c>
      <c r="J187" s="265">
        <v>19912.13</v>
      </c>
      <c r="M187" s="210">
        <f t="shared" si="13"/>
        <v>286024.99</v>
      </c>
      <c r="N187" s="210">
        <v>0</v>
      </c>
      <c r="O187" s="208">
        <f t="shared" si="14"/>
        <v>102479.13</v>
      </c>
      <c r="P187" s="142">
        <f t="shared" si="12"/>
        <v>-183545.86</v>
      </c>
    </row>
    <row r="188" spans="1:16" x14ac:dyDescent="0.2">
      <c r="A188" s="76" t="s">
        <v>425</v>
      </c>
      <c r="B188"/>
      <c r="C188" s="42" t="s">
        <v>426</v>
      </c>
      <c r="D188" s="6">
        <v>66861.5</v>
      </c>
      <c r="E188" s="246"/>
      <c r="F188" s="254">
        <v>66919.03</v>
      </c>
      <c r="G188" s="255">
        <v>25524.29</v>
      </c>
      <c r="H188" s="3"/>
      <c r="I188" s="264">
        <v>0</v>
      </c>
      <c r="J188" s="265">
        <v>14749.800000000001</v>
      </c>
      <c r="M188" s="210">
        <f t="shared" si="13"/>
        <v>92443.32</v>
      </c>
      <c r="N188" s="210">
        <v>0</v>
      </c>
      <c r="O188" s="208">
        <f t="shared" si="14"/>
        <v>14749.800000000001</v>
      </c>
      <c r="P188" s="142">
        <f t="shared" si="12"/>
        <v>-77693.52</v>
      </c>
    </row>
    <row r="189" spans="1:16" x14ac:dyDescent="0.2">
      <c r="A189" s="76" t="s">
        <v>427</v>
      </c>
      <c r="B189"/>
      <c r="C189" s="42" t="s">
        <v>428</v>
      </c>
      <c r="D189" s="6">
        <v>220219.84</v>
      </c>
      <c r="E189" s="246"/>
      <c r="F189" s="254">
        <v>219959.47</v>
      </c>
      <c r="G189" s="255">
        <v>26866.400000000001</v>
      </c>
      <c r="H189" s="3"/>
      <c r="I189" s="264">
        <v>219959.46999999994</v>
      </c>
      <c r="J189" s="265">
        <v>26866.400000000001</v>
      </c>
      <c r="M189" s="210">
        <f t="shared" si="13"/>
        <v>246825.87</v>
      </c>
      <c r="N189" s="210">
        <v>0</v>
      </c>
      <c r="O189" s="208">
        <f t="shared" si="14"/>
        <v>246825.86999999994</v>
      </c>
      <c r="P189" s="142">
        <f t="shared" si="12"/>
        <v>0</v>
      </c>
    </row>
    <row r="190" spans="1:16" x14ac:dyDescent="0.2">
      <c r="A190" s="76" t="s">
        <v>429</v>
      </c>
      <c r="B190"/>
      <c r="C190" s="42" t="s">
        <v>430</v>
      </c>
      <c r="D190" s="6">
        <v>166304.99</v>
      </c>
      <c r="E190" s="246"/>
      <c r="F190" s="254">
        <v>172219.02000000002</v>
      </c>
      <c r="G190" s="255">
        <v>16079.94</v>
      </c>
      <c r="H190" s="3"/>
      <c r="I190" s="264">
        <v>128452.79</v>
      </c>
      <c r="J190" s="265">
        <v>16004.24</v>
      </c>
      <c r="M190" s="210">
        <f t="shared" si="13"/>
        <v>188298.96000000002</v>
      </c>
      <c r="N190" s="210">
        <v>0</v>
      </c>
      <c r="O190" s="208">
        <f t="shared" si="14"/>
        <v>144457.03</v>
      </c>
      <c r="P190" s="142">
        <f t="shared" si="12"/>
        <v>-43841.930000000022</v>
      </c>
    </row>
    <row r="191" spans="1:16" x14ac:dyDescent="0.2">
      <c r="A191" s="76" t="s">
        <v>431</v>
      </c>
      <c r="B191"/>
      <c r="C191" s="42" t="s">
        <v>432</v>
      </c>
      <c r="D191" s="6">
        <v>91825.35</v>
      </c>
      <c r="E191" s="246"/>
      <c r="F191" s="254">
        <v>92985.46</v>
      </c>
      <c r="G191" s="255">
        <v>22431.69</v>
      </c>
      <c r="H191" s="3"/>
      <c r="I191" s="264">
        <v>83886.989999999991</v>
      </c>
      <c r="J191" s="265">
        <v>22431.63</v>
      </c>
      <c r="M191" s="210">
        <f t="shared" si="13"/>
        <v>115417.15000000001</v>
      </c>
      <c r="N191" s="210">
        <v>0</v>
      </c>
      <c r="O191" s="208">
        <f t="shared" si="14"/>
        <v>106318.62</v>
      </c>
      <c r="P191" s="142">
        <f t="shared" si="12"/>
        <v>-9098.5300000000134</v>
      </c>
    </row>
    <row r="192" spans="1:16" x14ac:dyDescent="0.2">
      <c r="A192" s="77" t="s">
        <v>433</v>
      </c>
      <c r="B192"/>
      <c r="C192" s="42" t="s">
        <v>434</v>
      </c>
      <c r="D192" s="6">
        <v>198825.12</v>
      </c>
      <c r="E192" s="246"/>
      <c r="F192" s="254">
        <v>200507.04</v>
      </c>
      <c r="G192" s="255">
        <v>23197.27</v>
      </c>
      <c r="H192" s="3"/>
      <c r="I192" s="264">
        <v>115264.64</v>
      </c>
      <c r="J192" s="265">
        <v>302.97000000000003</v>
      </c>
      <c r="M192" s="210">
        <f t="shared" si="13"/>
        <v>223704.31</v>
      </c>
      <c r="N192" s="210">
        <v>0</v>
      </c>
      <c r="O192" s="208">
        <f t="shared" si="14"/>
        <v>115567.61</v>
      </c>
      <c r="P192" s="142">
        <f t="shared" si="12"/>
        <v>-108136.7</v>
      </c>
    </row>
    <row r="193" spans="1:16" x14ac:dyDescent="0.2">
      <c r="A193" s="76" t="s">
        <v>435</v>
      </c>
      <c r="B193"/>
      <c r="C193" s="42" t="s">
        <v>436</v>
      </c>
      <c r="D193" s="6">
        <v>201444.7</v>
      </c>
      <c r="E193" s="246"/>
      <c r="F193" s="254">
        <v>205753.79</v>
      </c>
      <c r="G193" s="255">
        <v>13687.69</v>
      </c>
      <c r="H193" s="3"/>
      <c r="I193" s="264">
        <v>65162.380000000005</v>
      </c>
      <c r="J193" s="265">
        <v>13687.689999999999</v>
      </c>
      <c r="M193" s="210">
        <f t="shared" si="13"/>
        <v>219441.48</v>
      </c>
      <c r="N193" s="210">
        <v>0</v>
      </c>
      <c r="O193" s="208">
        <f t="shared" si="14"/>
        <v>78850.070000000007</v>
      </c>
      <c r="P193" s="142">
        <f t="shared" si="12"/>
        <v>-140591.41</v>
      </c>
    </row>
    <row r="194" spans="1:16" x14ac:dyDescent="0.2">
      <c r="A194" s="76" t="s">
        <v>437</v>
      </c>
      <c r="B194"/>
      <c r="C194" s="42" t="s">
        <v>438</v>
      </c>
      <c r="D194" s="6">
        <v>89243.83</v>
      </c>
      <c r="E194" s="246"/>
      <c r="F194" s="254">
        <v>92358.92</v>
      </c>
      <c r="G194" s="255">
        <v>20747.650000000001</v>
      </c>
      <c r="H194" s="3"/>
      <c r="I194" s="264">
        <v>13451.4</v>
      </c>
      <c r="J194" s="265">
        <v>20747.650000000001</v>
      </c>
      <c r="M194" s="210">
        <f t="shared" si="13"/>
        <v>113106.57</v>
      </c>
      <c r="N194" s="210">
        <v>0</v>
      </c>
      <c r="O194" s="208">
        <f t="shared" si="14"/>
        <v>34199.050000000003</v>
      </c>
      <c r="P194" s="142">
        <f t="shared" si="12"/>
        <v>-78907.520000000004</v>
      </c>
    </row>
    <row r="195" spans="1:16" x14ac:dyDescent="0.2">
      <c r="A195" s="76" t="s">
        <v>439</v>
      </c>
      <c r="B195"/>
      <c r="C195" s="42" t="s">
        <v>440</v>
      </c>
      <c r="D195" s="6">
        <v>80149.990000000005</v>
      </c>
      <c r="E195" s="246"/>
      <c r="F195" s="254">
        <v>79852.490000000005</v>
      </c>
      <c r="G195" s="255">
        <v>16786.900000000001</v>
      </c>
      <c r="H195" s="3"/>
      <c r="I195" s="264">
        <v>1000</v>
      </c>
      <c r="J195" s="265">
        <v>16787</v>
      </c>
      <c r="M195" s="210">
        <f t="shared" si="13"/>
        <v>96639.390000000014</v>
      </c>
      <c r="N195" s="210">
        <v>0</v>
      </c>
      <c r="O195" s="208">
        <f t="shared" si="14"/>
        <v>17787</v>
      </c>
      <c r="P195" s="142">
        <f t="shared" si="12"/>
        <v>-78852.390000000014</v>
      </c>
    </row>
    <row r="196" spans="1:16" x14ac:dyDescent="0.2">
      <c r="A196" s="76" t="s">
        <v>441</v>
      </c>
      <c r="B196"/>
      <c r="C196" s="42" t="s">
        <v>442</v>
      </c>
      <c r="D196" s="6">
        <v>0</v>
      </c>
      <c r="E196" s="246"/>
      <c r="F196" s="254">
        <v>0</v>
      </c>
      <c r="G196" s="255">
        <v>0</v>
      </c>
      <c r="H196" s="3"/>
      <c r="I196" s="264">
        <v>0</v>
      </c>
      <c r="J196" s="265">
        <v>0</v>
      </c>
      <c r="M196" s="210">
        <f t="shared" si="13"/>
        <v>0</v>
      </c>
      <c r="N196" s="210">
        <v>0</v>
      </c>
      <c r="O196" s="208">
        <f t="shared" si="14"/>
        <v>0</v>
      </c>
      <c r="P196" s="142">
        <f t="shared" si="12"/>
        <v>0</v>
      </c>
    </row>
    <row r="197" spans="1:16" x14ac:dyDescent="0.2">
      <c r="A197" s="76" t="s">
        <v>443</v>
      </c>
      <c r="B197"/>
      <c r="C197" s="42" t="s">
        <v>444</v>
      </c>
      <c r="D197" s="6">
        <v>91460.97</v>
      </c>
      <c r="E197" s="246"/>
      <c r="F197" s="254">
        <v>91812.04</v>
      </c>
      <c r="G197" s="255">
        <v>21902.97</v>
      </c>
      <c r="H197" s="3"/>
      <c r="I197" s="264">
        <v>0</v>
      </c>
      <c r="J197" s="265">
        <v>21902.969999999998</v>
      </c>
      <c r="M197" s="210">
        <f t="shared" si="13"/>
        <v>113715.01</v>
      </c>
      <c r="N197" s="210">
        <v>0</v>
      </c>
      <c r="O197" s="208">
        <f t="shared" si="14"/>
        <v>21902.969999999998</v>
      </c>
      <c r="P197" s="142">
        <f t="shared" si="12"/>
        <v>-91812.04</v>
      </c>
    </row>
    <row r="198" spans="1:16" x14ac:dyDescent="0.2">
      <c r="A198" s="76" t="s">
        <v>445</v>
      </c>
      <c r="B198"/>
      <c r="C198" s="42" t="s">
        <v>446</v>
      </c>
      <c r="D198" s="6">
        <v>103487.43</v>
      </c>
      <c r="E198" s="246"/>
      <c r="F198" s="254">
        <v>103560.03</v>
      </c>
      <c r="G198" s="255">
        <v>4528.54</v>
      </c>
      <c r="H198" s="3"/>
      <c r="I198" s="264">
        <v>113500.27000000002</v>
      </c>
      <c r="J198" s="265">
        <v>2692.54</v>
      </c>
      <c r="M198" s="210">
        <f t="shared" si="13"/>
        <v>108088.56999999999</v>
      </c>
      <c r="N198" s="210">
        <v>0</v>
      </c>
      <c r="O198" s="208">
        <f t="shared" si="14"/>
        <v>116192.81000000001</v>
      </c>
      <c r="P198" s="142">
        <f t="shared" si="12"/>
        <v>8104.2400000000198</v>
      </c>
    </row>
    <row r="199" spans="1:16" x14ac:dyDescent="0.2">
      <c r="A199" s="78" t="s">
        <v>447</v>
      </c>
      <c r="B199"/>
      <c r="C199" s="42" t="s">
        <v>448</v>
      </c>
      <c r="D199" s="6">
        <v>0</v>
      </c>
      <c r="E199" s="246"/>
      <c r="F199" s="254">
        <v>0</v>
      </c>
      <c r="G199" s="255">
        <v>0</v>
      </c>
      <c r="H199" s="3"/>
      <c r="I199" s="264">
        <v>0</v>
      </c>
      <c r="J199" s="265">
        <v>0</v>
      </c>
      <c r="M199" s="210">
        <f t="shared" si="13"/>
        <v>0</v>
      </c>
      <c r="N199" s="210">
        <v>0</v>
      </c>
      <c r="O199" s="208">
        <f t="shared" si="14"/>
        <v>0</v>
      </c>
      <c r="P199" s="142">
        <f t="shared" si="12"/>
        <v>0</v>
      </c>
    </row>
    <row r="200" spans="1:16" x14ac:dyDescent="0.2">
      <c r="A200" s="78" t="s">
        <v>449</v>
      </c>
      <c r="B200"/>
      <c r="C200" s="42" t="s">
        <v>450</v>
      </c>
      <c r="D200" s="6">
        <v>0</v>
      </c>
      <c r="E200" s="246"/>
      <c r="F200" s="254">
        <v>0</v>
      </c>
      <c r="G200" s="255">
        <v>0</v>
      </c>
      <c r="H200" s="3"/>
      <c r="I200" s="264">
        <v>0</v>
      </c>
      <c r="J200" s="265">
        <v>0</v>
      </c>
      <c r="M200" s="210">
        <f t="shared" ref="M200:M207" si="15">F200+G200</f>
        <v>0</v>
      </c>
      <c r="N200" s="210">
        <v>0</v>
      </c>
      <c r="O200" s="208">
        <f t="shared" ref="O200:O207" si="16">I200+J200</f>
        <v>0</v>
      </c>
      <c r="P200" s="142">
        <f t="shared" si="12"/>
        <v>0</v>
      </c>
    </row>
    <row r="201" spans="1:16" x14ac:dyDescent="0.2">
      <c r="A201" s="76" t="s">
        <v>451</v>
      </c>
      <c r="B201"/>
      <c r="C201" s="42" t="s">
        <v>452</v>
      </c>
      <c r="D201" s="6">
        <v>46732.22</v>
      </c>
      <c r="E201" s="246"/>
      <c r="F201" s="254">
        <v>46486.19</v>
      </c>
      <c r="G201" s="255">
        <v>13268.17</v>
      </c>
      <c r="H201" s="3"/>
      <c r="I201" s="264">
        <v>4320</v>
      </c>
      <c r="J201" s="265">
        <v>13268.17</v>
      </c>
      <c r="M201" s="210">
        <f t="shared" si="15"/>
        <v>59754.36</v>
      </c>
      <c r="N201" s="210">
        <v>0</v>
      </c>
      <c r="O201" s="208">
        <f t="shared" si="16"/>
        <v>17588.169999999998</v>
      </c>
      <c r="P201" s="142">
        <f t="shared" ref="P201:P208" si="17">+O201-M201</f>
        <v>-42166.19</v>
      </c>
    </row>
    <row r="202" spans="1:16" x14ac:dyDescent="0.2">
      <c r="A202" s="76" t="s">
        <v>453</v>
      </c>
      <c r="B202"/>
      <c r="C202" s="42" t="s">
        <v>454</v>
      </c>
      <c r="D202" s="6">
        <v>49464.21</v>
      </c>
      <c r="E202" s="246"/>
      <c r="F202" s="254">
        <v>49966.2</v>
      </c>
      <c r="G202" s="255">
        <v>17499.060000000001</v>
      </c>
      <c r="H202" s="3"/>
      <c r="I202" s="264">
        <v>50454.080000000002</v>
      </c>
      <c r="J202" s="265">
        <v>17499.060000000001</v>
      </c>
      <c r="M202" s="210">
        <f t="shared" si="15"/>
        <v>67465.259999999995</v>
      </c>
      <c r="N202" s="210">
        <v>0</v>
      </c>
      <c r="O202" s="208">
        <f t="shared" si="16"/>
        <v>67953.14</v>
      </c>
      <c r="P202" s="142">
        <f t="shared" si="17"/>
        <v>487.88000000000466</v>
      </c>
    </row>
    <row r="203" spans="1:16" x14ac:dyDescent="0.2">
      <c r="A203" s="76" t="s">
        <v>455</v>
      </c>
      <c r="B203"/>
      <c r="C203" s="42" t="s">
        <v>456</v>
      </c>
      <c r="D203" s="6">
        <v>138657.18</v>
      </c>
      <c r="E203" s="246"/>
      <c r="F203" s="254">
        <v>161013.01</v>
      </c>
      <c r="G203" s="255">
        <v>21716.03</v>
      </c>
      <c r="H203" s="3"/>
      <c r="I203" s="264">
        <v>144277.44</v>
      </c>
      <c r="J203" s="265">
        <v>21716</v>
      </c>
      <c r="M203" s="210">
        <f t="shared" si="15"/>
        <v>182729.04</v>
      </c>
      <c r="N203" s="210">
        <v>0</v>
      </c>
      <c r="O203" s="208">
        <f t="shared" si="16"/>
        <v>165993.44</v>
      </c>
      <c r="P203" s="142">
        <f t="shared" si="17"/>
        <v>-16735.600000000006</v>
      </c>
    </row>
    <row r="204" spans="1:16" x14ac:dyDescent="0.2">
      <c r="A204" s="77" t="s">
        <v>457</v>
      </c>
      <c r="B204"/>
      <c r="C204" s="42" t="s">
        <v>458</v>
      </c>
      <c r="D204" s="6">
        <v>0</v>
      </c>
      <c r="E204" s="246"/>
      <c r="F204" s="254">
        <v>0</v>
      </c>
      <c r="G204" s="255">
        <v>0</v>
      </c>
      <c r="H204" s="3"/>
      <c r="I204" s="264">
        <v>0</v>
      </c>
      <c r="J204" s="265">
        <v>0</v>
      </c>
      <c r="M204" s="210">
        <f t="shared" si="15"/>
        <v>0</v>
      </c>
      <c r="N204" s="210">
        <v>0</v>
      </c>
      <c r="O204" s="208">
        <f t="shared" si="16"/>
        <v>0</v>
      </c>
      <c r="P204" s="142">
        <f t="shared" si="17"/>
        <v>0</v>
      </c>
    </row>
    <row r="205" spans="1:16" x14ac:dyDescent="0.2">
      <c r="A205" s="77" t="s">
        <v>459</v>
      </c>
      <c r="B205"/>
      <c r="C205" s="42" t="s">
        <v>460</v>
      </c>
      <c r="D205" s="6">
        <v>62995.33</v>
      </c>
      <c r="E205" s="246"/>
      <c r="F205" s="254">
        <v>67812.38</v>
      </c>
      <c r="G205" s="255">
        <v>2008.24</v>
      </c>
      <c r="H205" s="3"/>
      <c r="I205" s="264">
        <v>0</v>
      </c>
      <c r="J205" s="265">
        <v>2008.24</v>
      </c>
      <c r="M205" s="210">
        <f t="shared" si="15"/>
        <v>69820.62000000001</v>
      </c>
      <c r="N205" s="210">
        <v>0</v>
      </c>
      <c r="O205" s="208">
        <f t="shared" si="16"/>
        <v>2008.24</v>
      </c>
      <c r="P205" s="142">
        <f t="shared" si="17"/>
        <v>-67812.38</v>
      </c>
    </row>
    <row r="206" spans="1:16" x14ac:dyDescent="0.2">
      <c r="A206" s="77" t="s">
        <v>564</v>
      </c>
      <c r="B206"/>
      <c r="C206" s="42" t="s">
        <v>570</v>
      </c>
      <c r="D206" s="6">
        <v>66292.19</v>
      </c>
      <c r="E206" s="246"/>
      <c r="F206" s="254">
        <v>78305.36</v>
      </c>
      <c r="G206" s="255">
        <v>13487.76</v>
      </c>
      <c r="H206" s="3"/>
      <c r="I206" s="264">
        <v>78305.36</v>
      </c>
      <c r="J206" s="265">
        <v>13487.76</v>
      </c>
      <c r="M206" s="210">
        <f t="shared" si="15"/>
        <v>91793.12</v>
      </c>
      <c r="N206" s="210">
        <v>0</v>
      </c>
      <c r="O206" s="208">
        <f t="shared" si="16"/>
        <v>91793.12</v>
      </c>
      <c r="P206" s="142">
        <f t="shared" si="17"/>
        <v>0</v>
      </c>
    </row>
    <row r="207" spans="1:16" x14ac:dyDescent="0.2">
      <c r="A207" s="121" t="s">
        <v>581</v>
      </c>
      <c r="B207"/>
      <c r="C207" s="12" t="s">
        <v>582</v>
      </c>
      <c r="D207" s="6">
        <v>90951.86</v>
      </c>
      <c r="E207" s="246"/>
      <c r="F207" s="254">
        <v>91558.52</v>
      </c>
      <c r="G207" s="255">
        <v>22021.16</v>
      </c>
      <c r="H207" s="3"/>
      <c r="I207" s="264">
        <v>0</v>
      </c>
      <c r="J207" s="265">
        <v>14779.41</v>
      </c>
      <c r="M207" s="210">
        <f t="shared" si="15"/>
        <v>113579.68000000001</v>
      </c>
      <c r="N207" s="210">
        <v>0</v>
      </c>
      <c r="O207" s="395">
        <f t="shared" si="16"/>
        <v>14779.41</v>
      </c>
      <c r="P207" s="142">
        <f t="shared" si="17"/>
        <v>-98800.27</v>
      </c>
    </row>
    <row r="208" spans="1:16" ht="13.5" thickBot="1" x14ac:dyDescent="0.25">
      <c r="A208" s="121"/>
      <c r="B208"/>
      <c r="C208" s="12"/>
      <c r="D208" s="6">
        <v>0</v>
      </c>
      <c r="E208" s="246"/>
      <c r="F208" s="254">
        <v>0</v>
      </c>
      <c r="G208" s="255">
        <v>0</v>
      </c>
      <c r="H208" s="3"/>
      <c r="I208" s="264">
        <v>0</v>
      </c>
      <c r="J208" s="265">
        <v>0</v>
      </c>
      <c r="M208" s="210"/>
      <c r="N208" s="210"/>
      <c r="O208" s="208"/>
      <c r="P208" s="142">
        <f t="shared" si="17"/>
        <v>0</v>
      </c>
    </row>
    <row r="209" spans="1:16" ht="13.5" thickBot="1" x14ac:dyDescent="0.25">
      <c r="A209" s="79"/>
      <c r="B209" s="25"/>
      <c r="C209" s="26"/>
      <c r="D209" s="16">
        <f>SUM(D8:D207)</f>
        <v>10449082.999999998</v>
      </c>
      <c r="E209" s="248"/>
      <c r="F209" s="256">
        <f>SUM(F8:F207)</f>
        <v>10735468.999999996</v>
      </c>
      <c r="G209" s="257">
        <f>SUM(G8:G207)</f>
        <v>1651393.3499999994</v>
      </c>
      <c r="H209" s="3"/>
      <c r="I209" s="266">
        <f>SUM(I5:I207)</f>
        <v>37253178.149999976</v>
      </c>
      <c r="J209" s="267">
        <f>SUM(J5:J207)</f>
        <v>1683008.0799999994</v>
      </c>
      <c r="M209" s="211">
        <f>SUM(M8:M207)</f>
        <v>12386862.349999996</v>
      </c>
      <c r="N209" s="211">
        <f>SUM(N8:N207)</f>
        <v>0</v>
      </c>
      <c r="O209" s="209">
        <f>SUM(O8:O207)</f>
        <v>38936186.230000004</v>
      </c>
      <c r="P209" s="334">
        <f>SUM(P8:P207)</f>
        <v>26549323.87999998</v>
      </c>
    </row>
    <row r="210" spans="1:16" x14ac:dyDescent="0.2">
      <c r="D210" s="3"/>
    </row>
    <row r="211" spans="1:16" x14ac:dyDescent="0.2">
      <c r="G211" s="3"/>
    </row>
    <row r="212" spans="1:16" x14ac:dyDescent="0.2">
      <c r="D212" s="3"/>
    </row>
  </sheetData>
  <mergeCells count="3">
    <mergeCell ref="F4:G4"/>
    <mergeCell ref="I4:J4"/>
    <mergeCell ref="M6:O6"/>
  </mergeCells>
  <phoneticPr fontId="9" type="noConversion"/>
  <conditionalFormatting sqref="M8:O208">
    <cfRule type="cellIs" dxfId="18" priority="1" stopIfTrue="1" operator="equal">
      <formula>0</formula>
    </cfRule>
  </conditionalFormatting>
  <pageMargins left="0.75" right="0.75" top="1" bottom="1" header="0.5" footer="0.5"/>
  <pageSetup scale="72" fitToHeight="0" orientation="portrait" r:id="rId1"/>
  <headerFooter alignWithMargins="0">
    <oddHeader>&amp;C&amp;"Arial,Bold"Colorado Department of Education
Gifted &amp; Talented
Financial Information
FY09-10 &amp; FY11 (Distributions)</oddHeader>
    <oddFooter>&amp;LCDE, Public School Finance
&amp;Z&amp;F &amp;A&amp;C&amp;P&amp;R&amp;D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214"/>
  <sheetViews>
    <sheetView zoomScale="80" zoomScaleNormal="80" workbookViewId="0">
      <pane xSplit="3" ySplit="7" topLeftCell="D186" activePane="bottomRight" state="frozen"/>
      <selection activeCell="B1" sqref="B1"/>
      <selection pane="topRight" activeCell="B1" sqref="B1"/>
      <selection pane="bottomLeft" activeCell="B1" sqref="B1"/>
      <selection pane="bottomRight" activeCell="B216" sqref="B216"/>
    </sheetView>
  </sheetViews>
  <sheetFormatPr defaultRowHeight="12.75" x14ac:dyDescent="0.2"/>
  <cols>
    <col min="1" max="1" width="10" style="1" bestFit="1" customWidth="1"/>
    <col min="2" max="2" width="14.42578125" style="1" bestFit="1" customWidth="1"/>
    <col min="3" max="3" width="45.42578125" style="1" bestFit="1" customWidth="1"/>
    <col min="4" max="4" width="18.42578125" customWidth="1"/>
    <col min="5" max="5" width="17.5703125" customWidth="1"/>
    <col min="6" max="6" width="2.42578125" customWidth="1"/>
    <col min="7" max="9" width="15.42578125" customWidth="1"/>
    <col min="10" max="10" width="21.85546875" style="3" bestFit="1" customWidth="1"/>
    <col min="11" max="11" width="5.28515625" customWidth="1"/>
    <col min="12" max="12" width="18.42578125" customWidth="1"/>
    <col min="13" max="14" width="15.42578125" customWidth="1"/>
    <col min="15" max="15" width="23.28515625" style="3" customWidth="1"/>
    <col min="16" max="16" width="12.28515625" customWidth="1"/>
    <col min="17" max="17" width="11" bestFit="1" customWidth="1"/>
    <col min="20" max="20" width="16.85546875" customWidth="1"/>
    <col min="21" max="22" width="14.85546875" customWidth="1"/>
    <col min="23" max="23" width="15.5703125" bestFit="1" customWidth="1"/>
  </cols>
  <sheetData>
    <row r="1" spans="1:23" s="87" customFormat="1" ht="15.75" customHeight="1" x14ac:dyDescent="0.2">
      <c r="A1" s="94"/>
      <c r="B1" s="94"/>
      <c r="C1" s="95"/>
      <c r="D1" s="101" t="s">
        <v>510</v>
      </c>
      <c r="E1" s="111" t="s">
        <v>656</v>
      </c>
      <c r="F1" s="505"/>
      <c r="G1" s="503"/>
      <c r="H1" s="506"/>
      <c r="I1" s="503"/>
      <c r="J1" s="503"/>
      <c r="K1" s="503"/>
      <c r="L1" s="503"/>
      <c r="M1" s="503"/>
      <c r="N1" s="503"/>
      <c r="O1" s="503"/>
      <c r="P1" s="507"/>
      <c r="Q1" s="503"/>
      <c r="R1" s="505"/>
      <c r="S1" s="505"/>
      <c r="T1" s="503"/>
      <c r="U1" s="503"/>
      <c r="V1" s="503"/>
      <c r="W1" s="505"/>
    </row>
    <row r="2" spans="1:23" s="87" customFormat="1" ht="39" thickBot="1" x14ac:dyDescent="0.25">
      <c r="A2" s="94"/>
      <c r="B2" s="94"/>
      <c r="C2" s="96"/>
      <c r="D2" s="100" t="s">
        <v>511</v>
      </c>
      <c r="E2" s="129"/>
      <c r="F2" s="505"/>
      <c r="G2" s="508"/>
      <c r="H2" s="509"/>
      <c r="I2" s="509"/>
      <c r="J2" s="509"/>
      <c r="K2" s="508"/>
      <c r="L2" s="509"/>
      <c r="M2" s="509"/>
      <c r="N2" s="509"/>
      <c r="O2" s="509"/>
      <c r="P2" s="510"/>
      <c r="Q2" s="505"/>
      <c r="R2" s="505"/>
      <c r="S2" s="505"/>
      <c r="T2" s="504"/>
      <c r="U2" s="504"/>
      <c r="V2" s="504"/>
      <c r="W2" s="505"/>
    </row>
    <row r="3" spans="1:23" s="87" customFormat="1" ht="13.5" thickBot="1" x14ac:dyDescent="0.25">
      <c r="A3" s="94"/>
      <c r="B3" s="94"/>
      <c r="C3" s="96"/>
      <c r="D3" s="97"/>
      <c r="E3" s="97"/>
      <c r="G3" s="97"/>
      <c r="H3" s="44"/>
      <c r="I3" s="44"/>
      <c r="J3" s="44"/>
      <c r="K3" s="97"/>
      <c r="L3" s="44"/>
      <c r="M3" s="44"/>
      <c r="N3" s="44"/>
      <c r="O3" s="44"/>
      <c r="P3" s="97"/>
      <c r="T3" s="103"/>
      <c r="U3" s="103"/>
      <c r="V3" s="103"/>
    </row>
    <row r="4" spans="1:23" s="87" customFormat="1" ht="34.5" customHeight="1" thickBot="1" x14ac:dyDescent="0.25">
      <c r="A4" s="94"/>
      <c r="B4" s="94"/>
      <c r="C4" s="96"/>
      <c r="D4" s="274" t="s">
        <v>606</v>
      </c>
      <c r="E4" s="274" t="s">
        <v>606</v>
      </c>
      <c r="G4" s="463" t="s">
        <v>616</v>
      </c>
      <c r="H4" s="467"/>
      <c r="I4" s="467"/>
      <c r="J4" s="464"/>
      <c r="K4" s="97"/>
      <c r="L4" s="465" t="s">
        <v>621</v>
      </c>
      <c r="M4" s="468"/>
      <c r="N4" s="468"/>
      <c r="O4" s="466"/>
      <c r="P4" s="97"/>
      <c r="T4" s="489"/>
      <c r="U4" s="103"/>
      <c r="V4" s="103"/>
    </row>
    <row r="5" spans="1:23" x14ac:dyDescent="0.2">
      <c r="A5" s="7"/>
      <c r="B5" s="8"/>
      <c r="C5" s="8"/>
      <c r="D5" s="4" t="s">
        <v>671</v>
      </c>
      <c r="E5" s="190" t="s">
        <v>671</v>
      </c>
      <c r="F5" s="31"/>
      <c r="G5" s="269" t="s">
        <v>649</v>
      </c>
      <c r="H5" s="269" t="str">
        <f>+G5</f>
        <v>FY21-22</v>
      </c>
      <c r="I5" s="269" t="str">
        <f>+G5</f>
        <v>FY21-22</v>
      </c>
      <c r="J5" s="165" t="str">
        <f>+G5</f>
        <v>FY21-22</v>
      </c>
      <c r="K5" s="272"/>
      <c r="L5" s="296" t="str">
        <f>+G5</f>
        <v>FY21-22</v>
      </c>
      <c r="M5" s="296" t="str">
        <f>+G5</f>
        <v>FY21-22</v>
      </c>
      <c r="N5" s="296" t="str">
        <f>+G5</f>
        <v>FY21-22</v>
      </c>
      <c r="O5" s="162" t="str">
        <f>+G5</f>
        <v>FY21-22</v>
      </c>
      <c r="P5" s="303"/>
      <c r="Q5" s="122"/>
      <c r="T5" s="469" t="s">
        <v>562</v>
      </c>
      <c r="U5" s="470"/>
      <c r="V5" s="470"/>
      <c r="W5" s="356"/>
    </row>
    <row r="6" spans="1:23" ht="13.5" thickBot="1" x14ac:dyDescent="0.25">
      <c r="A6" s="10"/>
      <c r="B6" s="11"/>
      <c r="C6" s="11"/>
      <c r="D6" s="5" t="s">
        <v>402</v>
      </c>
      <c r="E6" s="5"/>
      <c r="F6" s="273"/>
      <c r="G6" s="270" t="s">
        <v>402</v>
      </c>
      <c r="H6" s="166"/>
      <c r="I6" s="166" t="s">
        <v>574</v>
      </c>
      <c r="J6" s="166" t="s">
        <v>464</v>
      </c>
      <c r="K6" s="243"/>
      <c r="L6" s="163" t="s">
        <v>402</v>
      </c>
      <c r="M6" s="163" t="s">
        <v>568</v>
      </c>
      <c r="N6" s="163" t="s">
        <v>574</v>
      </c>
      <c r="O6" s="163" t="s">
        <v>464</v>
      </c>
      <c r="P6" s="141"/>
      <c r="Q6" s="34"/>
      <c r="T6" s="357"/>
      <c r="U6" s="358"/>
      <c r="V6" s="358"/>
      <c r="W6" s="359"/>
    </row>
    <row r="7" spans="1:23" ht="68.25" customHeight="1" thickBot="1" x14ac:dyDescent="0.25">
      <c r="A7" s="38" t="s">
        <v>0</v>
      </c>
      <c r="B7" s="39" t="s">
        <v>1</v>
      </c>
      <c r="C7" s="39" t="s">
        <v>2</v>
      </c>
      <c r="D7" s="15" t="s">
        <v>624</v>
      </c>
      <c r="E7" s="432" t="s">
        <v>657</v>
      </c>
      <c r="F7" s="32"/>
      <c r="G7" s="271" t="s">
        <v>622</v>
      </c>
      <c r="H7" s="271" t="s">
        <v>657</v>
      </c>
      <c r="I7" s="271" t="s">
        <v>617</v>
      </c>
      <c r="J7" s="183" t="s">
        <v>618</v>
      </c>
      <c r="K7" s="14"/>
      <c r="L7" s="297" t="s">
        <v>622</v>
      </c>
      <c r="M7" s="298" t="s">
        <v>623</v>
      </c>
      <c r="N7" s="298" t="s">
        <v>617</v>
      </c>
      <c r="O7" s="297" t="s">
        <v>618</v>
      </c>
      <c r="P7" s="115" t="s">
        <v>619</v>
      </c>
      <c r="Q7" s="123" t="s">
        <v>620</v>
      </c>
      <c r="T7" s="305" t="s">
        <v>559</v>
      </c>
      <c r="U7" s="305" t="s">
        <v>560</v>
      </c>
      <c r="V7" s="306" t="s">
        <v>561</v>
      </c>
      <c r="W7" s="338" t="s">
        <v>643</v>
      </c>
    </row>
    <row r="8" spans="1:23" x14ac:dyDescent="0.2">
      <c r="A8" s="19" t="s">
        <v>3</v>
      </c>
      <c r="B8" s="12" t="s">
        <v>4</v>
      </c>
      <c r="C8" s="55" t="s">
        <v>5</v>
      </c>
      <c r="D8" s="6">
        <v>495019.1</v>
      </c>
      <c r="E8" s="93">
        <v>867664.02694913058</v>
      </c>
      <c r="F8" s="273"/>
      <c r="G8" s="317">
        <v>463934.66</v>
      </c>
      <c r="H8" s="317">
        <v>804996.93500269356</v>
      </c>
      <c r="I8" s="317">
        <v>0</v>
      </c>
      <c r="J8" s="167">
        <v>188804.03</v>
      </c>
      <c r="K8" s="88"/>
      <c r="L8" s="339">
        <v>385913.57999999996</v>
      </c>
      <c r="M8" s="339">
        <v>0</v>
      </c>
      <c r="N8" s="339">
        <v>0</v>
      </c>
      <c r="O8" s="339">
        <v>177103</v>
      </c>
      <c r="P8" s="304">
        <v>1150</v>
      </c>
      <c r="Q8" s="89">
        <v>489.57963478260865</v>
      </c>
      <c r="T8" s="167">
        <f t="shared" ref="T8:T39" si="0">G8+H8+I8</f>
        <v>1268931.5950026936</v>
      </c>
      <c r="U8" s="167">
        <f t="shared" ref="U8:U39" si="1">J8</f>
        <v>188804.03</v>
      </c>
      <c r="V8" s="339">
        <f t="shared" ref="V8:V39" si="2">O8+M8+N8+L8</f>
        <v>563016.57999999996</v>
      </c>
      <c r="W8" s="340">
        <f>+V8-SUM(T8:U8)</f>
        <v>-894719.04500269366</v>
      </c>
    </row>
    <row r="9" spans="1:23" x14ac:dyDescent="0.2">
      <c r="A9" s="19" t="s">
        <v>6</v>
      </c>
      <c r="B9" s="12" t="s">
        <v>4</v>
      </c>
      <c r="C9" s="55" t="s">
        <v>7</v>
      </c>
      <c r="D9" s="6">
        <v>1300285.3600000001</v>
      </c>
      <c r="E9" s="93">
        <v>2679562.0282967682</v>
      </c>
      <c r="F9" s="273"/>
      <c r="G9" s="317">
        <v>1329600.68</v>
      </c>
      <c r="H9" s="317">
        <v>2414902.7732414627</v>
      </c>
      <c r="I9" s="317">
        <v>0</v>
      </c>
      <c r="J9" s="167">
        <v>697132.7</v>
      </c>
      <c r="K9" s="88"/>
      <c r="L9" s="339">
        <v>11456457.919999996</v>
      </c>
      <c r="M9" s="339">
        <v>1003870.8099999999</v>
      </c>
      <c r="N9" s="339">
        <v>0</v>
      </c>
      <c r="O9" s="339">
        <v>714437.04999999993</v>
      </c>
      <c r="P9" s="304">
        <v>2910</v>
      </c>
      <c r="Q9" s="89">
        <v>4182.4381340206173</v>
      </c>
      <c r="T9" s="167">
        <f t="shared" si="0"/>
        <v>3744503.4532414628</v>
      </c>
      <c r="U9" s="167">
        <f t="shared" si="1"/>
        <v>697132.7</v>
      </c>
      <c r="V9" s="339">
        <f t="shared" si="2"/>
        <v>13174765.779999996</v>
      </c>
      <c r="W9" s="340">
        <f t="shared" ref="W9:W72" si="3">+V9-SUM(T9:U9)</f>
        <v>8733129.6267585326</v>
      </c>
    </row>
    <row r="10" spans="1:23" x14ac:dyDescent="0.2">
      <c r="A10" s="19" t="s">
        <v>8</v>
      </c>
      <c r="B10" s="12" t="s">
        <v>4</v>
      </c>
      <c r="C10" s="55" t="s">
        <v>9</v>
      </c>
      <c r="D10" s="6">
        <v>566783.72</v>
      </c>
      <c r="E10" s="93">
        <v>1025420.4419501554</v>
      </c>
      <c r="F10" s="273"/>
      <c r="G10" s="317">
        <v>540036.64</v>
      </c>
      <c r="H10" s="317">
        <v>1008299.3020079972</v>
      </c>
      <c r="I10" s="317">
        <v>0</v>
      </c>
      <c r="J10" s="167">
        <v>152233.68</v>
      </c>
      <c r="K10" s="88"/>
      <c r="L10" s="339">
        <v>1703747.59</v>
      </c>
      <c r="M10" s="339">
        <v>104298.31999999999</v>
      </c>
      <c r="N10" s="339">
        <v>0</v>
      </c>
      <c r="O10" s="339">
        <v>177704.91000000003</v>
      </c>
      <c r="P10" s="304">
        <v>1252</v>
      </c>
      <c r="Q10" s="89">
        <v>1502.757587859425</v>
      </c>
      <c r="T10" s="167">
        <f t="shared" si="0"/>
        <v>1548335.9420079971</v>
      </c>
      <c r="U10" s="167">
        <f t="shared" si="1"/>
        <v>152233.68</v>
      </c>
      <c r="V10" s="339">
        <f t="shared" si="2"/>
        <v>1985750.82</v>
      </c>
      <c r="W10" s="340">
        <f t="shared" si="3"/>
        <v>285181.19799200306</v>
      </c>
    </row>
    <row r="11" spans="1:23" x14ac:dyDescent="0.2">
      <c r="A11" s="19" t="s">
        <v>10</v>
      </c>
      <c r="B11" s="12" t="s">
        <v>4</v>
      </c>
      <c r="C11" s="55" t="s">
        <v>11</v>
      </c>
      <c r="D11" s="6">
        <v>780940.1399999999</v>
      </c>
      <c r="E11" s="93">
        <v>1424686.10704464</v>
      </c>
      <c r="F11" s="273"/>
      <c r="G11" s="317">
        <v>658215.38000000012</v>
      </c>
      <c r="H11" s="317">
        <v>1229328.6537421136</v>
      </c>
      <c r="I11" s="317">
        <v>0</v>
      </c>
      <c r="J11" s="167">
        <v>142311.84</v>
      </c>
      <c r="K11" s="88"/>
      <c r="L11" s="339">
        <v>554967.98</v>
      </c>
      <c r="M11" s="339">
        <v>327412.64</v>
      </c>
      <c r="N11" s="339">
        <v>0</v>
      </c>
      <c r="O11" s="339">
        <v>166767.43</v>
      </c>
      <c r="P11" s="304">
        <v>1525</v>
      </c>
      <c r="Q11" s="89">
        <v>473.26912131147537</v>
      </c>
      <c r="T11" s="167">
        <f t="shared" si="0"/>
        <v>1887544.0337421137</v>
      </c>
      <c r="U11" s="167">
        <f t="shared" si="1"/>
        <v>142311.84</v>
      </c>
      <c r="V11" s="339">
        <f t="shared" si="2"/>
        <v>1049148.05</v>
      </c>
      <c r="W11" s="340">
        <f t="shared" si="3"/>
        <v>-980707.82374211377</v>
      </c>
    </row>
    <row r="12" spans="1:23" x14ac:dyDescent="0.2">
      <c r="A12" s="19" t="s">
        <v>12</v>
      </c>
      <c r="B12" s="12" t="s">
        <v>4</v>
      </c>
      <c r="C12" s="55" t="s">
        <v>13</v>
      </c>
      <c r="D12" s="6">
        <v>38967.96</v>
      </c>
      <c r="E12" s="93">
        <v>69006.407474997133</v>
      </c>
      <c r="F12" s="273"/>
      <c r="G12" s="317">
        <v>35490.33</v>
      </c>
      <c r="H12" s="317">
        <v>71588.692967014867</v>
      </c>
      <c r="I12" s="317">
        <v>0</v>
      </c>
      <c r="J12" s="167">
        <v>0</v>
      </c>
      <c r="K12" s="88"/>
      <c r="L12" s="339">
        <v>35490.33</v>
      </c>
      <c r="M12" s="339">
        <v>0</v>
      </c>
      <c r="N12" s="339">
        <v>0</v>
      </c>
      <c r="O12" s="339">
        <v>13500</v>
      </c>
      <c r="P12" s="304">
        <v>94</v>
      </c>
      <c r="Q12" s="89">
        <v>521.17372340425538</v>
      </c>
      <c r="T12" s="167">
        <f t="shared" si="0"/>
        <v>107079.02296701487</v>
      </c>
      <c r="U12" s="167">
        <f t="shared" si="1"/>
        <v>0</v>
      </c>
      <c r="V12" s="339">
        <f t="shared" si="2"/>
        <v>48990.33</v>
      </c>
      <c r="W12" s="340">
        <f t="shared" si="3"/>
        <v>-58088.692967014867</v>
      </c>
    </row>
    <row r="13" spans="1:23" x14ac:dyDescent="0.2">
      <c r="A13" s="19" t="s">
        <v>14</v>
      </c>
      <c r="B13" s="12" t="s">
        <v>4</v>
      </c>
      <c r="C13" s="55" t="s">
        <v>15</v>
      </c>
      <c r="D13" s="6">
        <v>30867.56</v>
      </c>
      <c r="E13" s="93">
        <v>52971.675173366828</v>
      </c>
      <c r="F13" s="273"/>
      <c r="G13" s="317">
        <v>22318.59</v>
      </c>
      <c r="H13" s="317">
        <v>47164.680389127927</v>
      </c>
      <c r="I13" s="317">
        <v>0</v>
      </c>
      <c r="J13" s="167">
        <v>0</v>
      </c>
      <c r="K13" s="88"/>
      <c r="L13" s="339">
        <v>165572.74999999997</v>
      </c>
      <c r="M13" s="339">
        <v>0</v>
      </c>
      <c r="N13" s="339">
        <v>0</v>
      </c>
      <c r="O13" s="339">
        <v>8400</v>
      </c>
      <c r="P13" s="304">
        <v>52</v>
      </c>
      <c r="Q13" s="89">
        <v>3345.6298076923072</v>
      </c>
      <c r="T13" s="167">
        <f t="shared" si="0"/>
        <v>69483.270389127923</v>
      </c>
      <c r="U13" s="167">
        <f t="shared" si="1"/>
        <v>0</v>
      </c>
      <c r="V13" s="339">
        <f t="shared" si="2"/>
        <v>173972.74999999997</v>
      </c>
      <c r="W13" s="340">
        <f t="shared" si="3"/>
        <v>104489.47961087205</v>
      </c>
    </row>
    <row r="14" spans="1:23" x14ac:dyDescent="0.2">
      <c r="A14" s="19" t="s">
        <v>16</v>
      </c>
      <c r="B14" s="12" t="s">
        <v>4</v>
      </c>
      <c r="C14" s="55" t="s">
        <v>17</v>
      </c>
      <c r="D14" s="6">
        <v>552510.06000000006</v>
      </c>
      <c r="E14" s="93">
        <v>1043505.7242351578</v>
      </c>
      <c r="F14" s="273"/>
      <c r="G14" s="317">
        <v>514791.52</v>
      </c>
      <c r="H14" s="317">
        <v>992213.34053856181</v>
      </c>
      <c r="I14" s="317">
        <v>0</v>
      </c>
      <c r="J14" s="167">
        <v>203517.27000000002</v>
      </c>
      <c r="K14" s="88"/>
      <c r="L14" s="339">
        <v>4820694.91</v>
      </c>
      <c r="M14" s="339">
        <v>0</v>
      </c>
      <c r="N14" s="339">
        <v>0</v>
      </c>
      <c r="O14" s="339">
        <v>188075.76999999993</v>
      </c>
      <c r="P14" s="304">
        <v>1243</v>
      </c>
      <c r="Q14" s="89">
        <v>4029.5822043443281</v>
      </c>
      <c r="T14" s="167">
        <f t="shared" si="0"/>
        <v>1507004.8605385618</v>
      </c>
      <c r="U14" s="167">
        <f t="shared" si="1"/>
        <v>203517.27000000002</v>
      </c>
      <c r="V14" s="339">
        <f t="shared" si="2"/>
        <v>5008770.68</v>
      </c>
      <c r="W14" s="340">
        <f t="shared" si="3"/>
        <v>3298248.5494614379</v>
      </c>
    </row>
    <row r="15" spans="1:23" x14ac:dyDescent="0.2">
      <c r="A15" s="19" t="s">
        <v>18</v>
      </c>
      <c r="B15" s="12" t="s">
        <v>19</v>
      </c>
      <c r="C15" s="55" t="s">
        <v>20</v>
      </c>
      <c r="D15" s="6">
        <v>68677.08</v>
      </c>
      <c r="E15" s="93">
        <v>124560.24348655721</v>
      </c>
      <c r="F15" s="273"/>
      <c r="G15" s="317">
        <v>62199.46</v>
      </c>
      <c r="H15" s="317">
        <v>108541.79015712964</v>
      </c>
      <c r="I15" s="317">
        <v>0</v>
      </c>
      <c r="J15" s="167">
        <v>13423.29</v>
      </c>
      <c r="K15" s="88"/>
      <c r="L15" s="339">
        <v>197836.76</v>
      </c>
      <c r="M15" s="339">
        <v>6797.45</v>
      </c>
      <c r="N15" s="339">
        <v>0</v>
      </c>
      <c r="O15" s="339">
        <v>6426.7199999999993</v>
      </c>
      <c r="P15" s="304">
        <v>156</v>
      </c>
      <c r="Q15" s="89">
        <v>1309.3812820512821</v>
      </c>
      <c r="T15" s="167">
        <f t="shared" si="0"/>
        <v>170741.25015712963</v>
      </c>
      <c r="U15" s="167">
        <f t="shared" si="1"/>
        <v>13423.29</v>
      </c>
      <c r="V15" s="339">
        <f t="shared" si="2"/>
        <v>211060.93</v>
      </c>
      <c r="W15" s="340">
        <f t="shared" si="3"/>
        <v>26896.389842870354</v>
      </c>
    </row>
    <row r="16" spans="1:23" x14ac:dyDescent="0.2">
      <c r="A16" s="19" t="s">
        <v>21</v>
      </c>
      <c r="B16" s="12" t="s">
        <v>19</v>
      </c>
      <c r="C16" s="55" t="s">
        <v>22</v>
      </c>
      <c r="D16" s="6">
        <v>1929.1</v>
      </c>
      <c r="E16" s="93">
        <v>1015.2193877316461</v>
      </c>
      <c r="F16" s="273"/>
      <c r="G16" s="317">
        <v>1829.4</v>
      </c>
      <c r="H16" s="317">
        <v>4673.7021912223827</v>
      </c>
      <c r="I16" s="317">
        <v>0</v>
      </c>
      <c r="J16" s="167">
        <v>0</v>
      </c>
      <c r="K16" s="88"/>
      <c r="L16" s="339">
        <v>1829.4</v>
      </c>
      <c r="M16" s="339">
        <v>0</v>
      </c>
      <c r="N16" s="339">
        <v>0</v>
      </c>
      <c r="O16" s="339">
        <v>0</v>
      </c>
      <c r="P16" s="304">
        <v>5</v>
      </c>
      <c r="Q16" s="89">
        <v>365.88</v>
      </c>
      <c r="T16" s="167">
        <f t="shared" si="0"/>
        <v>6503.1021912223823</v>
      </c>
      <c r="U16" s="167">
        <f t="shared" si="1"/>
        <v>0</v>
      </c>
      <c r="V16" s="339">
        <f t="shared" si="2"/>
        <v>1829.4</v>
      </c>
      <c r="W16" s="340">
        <f t="shared" si="3"/>
        <v>-4673.7021912223827</v>
      </c>
    </row>
    <row r="17" spans="1:23" x14ac:dyDescent="0.2">
      <c r="A17" s="19" t="s">
        <v>23</v>
      </c>
      <c r="B17" s="12" t="s">
        <v>24</v>
      </c>
      <c r="C17" s="55" t="s">
        <v>25</v>
      </c>
      <c r="D17" s="6">
        <v>50929.78</v>
      </c>
      <c r="E17" s="93">
        <v>91063.877040355699</v>
      </c>
      <c r="F17" s="273"/>
      <c r="G17" s="317">
        <v>46832.43</v>
      </c>
      <c r="H17" s="317">
        <v>83797.264729747068</v>
      </c>
      <c r="I17" s="317">
        <v>0</v>
      </c>
      <c r="J17" s="167">
        <v>24801.360000000001</v>
      </c>
      <c r="K17" s="88"/>
      <c r="L17" s="339">
        <v>596078.68999999994</v>
      </c>
      <c r="M17" s="339">
        <v>0</v>
      </c>
      <c r="N17" s="339">
        <v>0</v>
      </c>
      <c r="O17" s="339">
        <v>19546.520000000004</v>
      </c>
      <c r="P17" s="304">
        <v>107</v>
      </c>
      <c r="Q17" s="89">
        <v>5753.5066355140179</v>
      </c>
      <c r="T17" s="167">
        <f t="shared" si="0"/>
        <v>130629.69472974708</v>
      </c>
      <c r="U17" s="167">
        <f t="shared" si="1"/>
        <v>24801.360000000001</v>
      </c>
      <c r="V17" s="339">
        <f t="shared" si="2"/>
        <v>615625.21</v>
      </c>
      <c r="W17" s="340">
        <f t="shared" si="3"/>
        <v>460194.1552702529</v>
      </c>
    </row>
    <row r="18" spans="1:23" x14ac:dyDescent="0.2">
      <c r="A18" s="19" t="s">
        <v>26</v>
      </c>
      <c r="B18" s="12" t="s">
        <v>24</v>
      </c>
      <c r="C18" s="55" t="s">
        <v>27</v>
      </c>
      <c r="D18" s="6">
        <v>54015.360000000001</v>
      </c>
      <c r="E18" s="93">
        <v>120047.94668441595</v>
      </c>
      <c r="F18" s="273"/>
      <c r="G18" s="317">
        <v>76468.77</v>
      </c>
      <c r="H18" s="317">
        <v>99218.79270682807</v>
      </c>
      <c r="I18" s="317">
        <v>0</v>
      </c>
      <c r="J18" s="167">
        <v>30835.600000000002</v>
      </c>
      <c r="K18" s="88"/>
      <c r="L18" s="339">
        <v>131677.78</v>
      </c>
      <c r="M18" s="339">
        <v>9671.86</v>
      </c>
      <c r="N18" s="339">
        <v>0</v>
      </c>
      <c r="O18" s="339">
        <v>29870.41</v>
      </c>
      <c r="P18" s="304">
        <v>194</v>
      </c>
      <c r="Q18" s="89">
        <v>832.72262886597935</v>
      </c>
      <c r="T18" s="167">
        <f t="shared" si="0"/>
        <v>175687.56270682806</v>
      </c>
      <c r="U18" s="167">
        <f t="shared" si="1"/>
        <v>30835.600000000002</v>
      </c>
      <c r="V18" s="339">
        <f t="shared" si="2"/>
        <v>171220.05</v>
      </c>
      <c r="W18" s="340">
        <f t="shared" si="3"/>
        <v>-35303.112706828077</v>
      </c>
    </row>
    <row r="19" spans="1:23" x14ac:dyDescent="0.2">
      <c r="A19" s="19" t="s">
        <v>28</v>
      </c>
      <c r="B19" s="12" t="s">
        <v>24</v>
      </c>
      <c r="C19" s="55" t="s">
        <v>29</v>
      </c>
      <c r="D19" s="6">
        <v>1598497.76</v>
      </c>
      <c r="E19" s="93">
        <v>2911925.6525492705</v>
      </c>
      <c r="F19" s="273"/>
      <c r="G19" s="317">
        <v>1561571.6</v>
      </c>
      <c r="H19" s="317">
        <v>2652338.6290153009</v>
      </c>
      <c r="I19" s="317">
        <v>0</v>
      </c>
      <c r="J19" s="167">
        <v>108851.09000000001</v>
      </c>
      <c r="K19" s="88"/>
      <c r="L19" s="339">
        <v>15664343.919999991</v>
      </c>
      <c r="M19" s="339">
        <v>0</v>
      </c>
      <c r="N19" s="339">
        <v>0</v>
      </c>
      <c r="O19" s="339">
        <v>457918.3</v>
      </c>
      <c r="P19" s="304">
        <v>3844</v>
      </c>
      <c r="Q19" s="89">
        <v>4194.1368938605592</v>
      </c>
      <c r="T19" s="167">
        <f t="shared" si="0"/>
        <v>4213910.229015301</v>
      </c>
      <c r="U19" s="167">
        <f t="shared" si="1"/>
        <v>108851.09000000001</v>
      </c>
      <c r="V19" s="339">
        <f t="shared" si="2"/>
        <v>16122262.219999991</v>
      </c>
      <c r="W19" s="340">
        <f t="shared" si="3"/>
        <v>11799500.90098469</v>
      </c>
    </row>
    <row r="20" spans="1:23" x14ac:dyDescent="0.2">
      <c r="A20" s="19" t="s">
        <v>30</v>
      </c>
      <c r="B20" s="12" t="s">
        <v>24</v>
      </c>
      <c r="C20" s="55" t="s">
        <v>31</v>
      </c>
      <c r="D20" s="6">
        <v>132340.88</v>
      </c>
      <c r="E20" s="93">
        <v>239985.63564515367</v>
      </c>
      <c r="F20" s="273"/>
      <c r="G20" s="317">
        <v>140131.66</v>
      </c>
      <c r="H20" s="317">
        <v>210224.29011828583</v>
      </c>
      <c r="I20" s="317">
        <v>0</v>
      </c>
      <c r="J20" s="167">
        <v>47651.590000000004</v>
      </c>
      <c r="K20" s="88"/>
      <c r="L20" s="339">
        <v>2516874.5100000002</v>
      </c>
      <c r="M20" s="339">
        <v>49313.100000000006</v>
      </c>
      <c r="N20" s="339">
        <v>0</v>
      </c>
      <c r="O20" s="339">
        <v>57433.100000000006</v>
      </c>
      <c r="P20" s="304">
        <v>345</v>
      </c>
      <c r="Q20" s="89">
        <v>7461.7611884057978</v>
      </c>
      <c r="T20" s="167">
        <f t="shared" si="0"/>
        <v>350355.95011828584</v>
      </c>
      <c r="U20" s="167">
        <f t="shared" si="1"/>
        <v>47651.590000000004</v>
      </c>
      <c r="V20" s="339">
        <f t="shared" si="2"/>
        <v>2623620.7100000004</v>
      </c>
      <c r="W20" s="340">
        <f t="shared" si="3"/>
        <v>2225613.1698817145</v>
      </c>
    </row>
    <row r="21" spans="1:23" x14ac:dyDescent="0.2">
      <c r="A21" s="19" t="s">
        <v>32</v>
      </c>
      <c r="B21" s="12" t="s">
        <v>24</v>
      </c>
      <c r="C21" s="55" t="s">
        <v>33</v>
      </c>
      <c r="D21" s="6">
        <v>7330.86</v>
      </c>
      <c r="E21" s="93">
        <v>25347.014172465999</v>
      </c>
      <c r="F21" s="273"/>
      <c r="G21" s="317">
        <v>9146.93</v>
      </c>
      <c r="H21" s="317">
        <v>16895.028707237085</v>
      </c>
      <c r="I21" s="317">
        <v>0</v>
      </c>
      <c r="J21" s="167">
        <v>0</v>
      </c>
      <c r="K21" s="88"/>
      <c r="L21" s="339">
        <v>9146.93</v>
      </c>
      <c r="M21" s="339">
        <v>633</v>
      </c>
      <c r="N21" s="339">
        <v>0</v>
      </c>
      <c r="O21" s="339">
        <v>0</v>
      </c>
      <c r="P21" s="304">
        <v>18</v>
      </c>
      <c r="Q21" s="89">
        <v>508.16277777777782</v>
      </c>
      <c r="T21" s="167">
        <f t="shared" si="0"/>
        <v>26041.958707237085</v>
      </c>
      <c r="U21" s="167">
        <f t="shared" si="1"/>
        <v>0</v>
      </c>
      <c r="V21" s="339">
        <f t="shared" si="2"/>
        <v>9779.93</v>
      </c>
      <c r="W21" s="340">
        <f t="shared" si="3"/>
        <v>-16262.028707237085</v>
      </c>
    </row>
    <row r="22" spans="1:23" x14ac:dyDescent="0.2">
      <c r="A22" s="19" t="s">
        <v>34</v>
      </c>
      <c r="B22" s="12" t="s">
        <v>24</v>
      </c>
      <c r="C22" s="55" t="s">
        <v>35</v>
      </c>
      <c r="D22" s="6">
        <v>3492131.44</v>
      </c>
      <c r="E22" s="93">
        <v>6813311.015788733</v>
      </c>
      <c r="F22" s="273"/>
      <c r="G22" s="317">
        <v>3366819.53</v>
      </c>
      <c r="H22" s="317">
        <v>5963190.7307602959</v>
      </c>
      <c r="I22" s="317">
        <v>0</v>
      </c>
      <c r="J22" s="167">
        <v>1190202.7700000003</v>
      </c>
      <c r="K22" s="88"/>
      <c r="L22" s="339">
        <v>7741226.04</v>
      </c>
      <c r="M22" s="339">
        <v>2200</v>
      </c>
      <c r="N22" s="339">
        <v>0</v>
      </c>
      <c r="O22" s="339">
        <v>1430768.3999999997</v>
      </c>
      <c r="P22" s="304">
        <v>8379</v>
      </c>
      <c r="Q22" s="89">
        <v>1094.6407017543859</v>
      </c>
      <c r="T22" s="167">
        <f t="shared" si="0"/>
        <v>9330010.2607602961</v>
      </c>
      <c r="U22" s="167">
        <f t="shared" si="1"/>
        <v>1190202.7700000003</v>
      </c>
      <c r="V22" s="339">
        <f t="shared" si="2"/>
        <v>9174194.4399999995</v>
      </c>
      <c r="W22" s="340">
        <f t="shared" si="3"/>
        <v>-1346018.5907602962</v>
      </c>
    </row>
    <row r="23" spans="1:23" x14ac:dyDescent="0.2">
      <c r="A23" s="19" t="s">
        <v>36</v>
      </c>
      <c r="B23" s="12" t="s">
        <v>24</v>
      </c>
      <c r="C23" s="55" t="s">
        <v>37</v>
      </c>
      <c r="D23" s="6">
        <v>24693.18</v>
      </c>
      <c r="E23" s="93">
        <v>40294.219901103497</v>
      </c>
      <c r="F23" s="273"/>
      <c r="G23" s="317">
        <v>33294.99</v>
      </c>
      <c r="H23" s="317">
        <v>39338.855969846787</v>
      </c>
      <c r="I23" s="317">
        <v>0</v>
      </c>
      <c r="J23" s="167">
        <v>0</v>
      </c>
      <c r="K23" s="88"/>
      <c r="L23" s="339">
        <v>232921.87000000005</v>
      </c>
      <c r="M23" s="339">
        <v>0</v>
      </c>
      <c r="N23" s="339">
        <v>0</v>
      </c>
      <c r="O23" s="339">
        <v>20396</v>
      </c>
      <c r="P23" s="304">
        <v>82</v>
      </c>
      <c r="Q23" s="89">
        <v>3089.2423170731713</v>
      </c>
      <c r="T23" s="167">
        <f t="shared" si="0"/>
        <v>72633.845969846792</v>
      </c>
      <c r="U23" s="167">
        <f t="shared" si="1"/>
        <v>0</v>
      </c>
      <c r="V23" s="339">
        <f t="shared" si="2"/>
        <v>253317.87000000005</v>
      </c>
      <c r="W23" s="340">
        <f t="shared" si="3"/>
        <v>180684.02403015326</v>
      </c>
    </row>
    <row r="24" spans="1:23" x14ac:dyDescent="0.2">
      <c r="A24" s="19" t="s">
        <v>38</v>
      </c>
      <c r="B24" s="12" t="s">
        <v>39</v>
      </c>
      <c r="C24" s="55" t="s">
        <v>40</v>
      </c>
      <c r="D24" s="6">
        <v>18520.34</v>
      </c>
      <c r="E24" s="93">
        <v>32649.698650181832</v>
      </c>
      <c r="F24" s="273"/>
      <c r="G24" s="317">
        <v>18293.88</v>
      </c>
      <c r="H24" s="317">
        <v>28069.031167714948</v>
      </c>
      <c r="I24" s="317">
        <v>0</v>
      </c>
      <c r="J24" s="167">
        <v>11354</v>
      </c>
      <c r="K24" s="88"/>
      <c r="L24" s="339">
        <v>80836.290000000008</v>
      </c>
      <c r="M24" s="339">
        <v>0</v>
      </c>
      <c r="N24" s="339">
        <v>0</v>
      </c>
      <c r="O24" s="339">
        <v>6450.5</v>
      </c>
      <c r="P24" s="304">
        <v>38</v>
      </c>
      <c r="Q24" s="89">
        <v>2297.0207894736845</v>
      </c>
      <c r="T24" s="167">
        <f t="shared" si="0"/>
        <v>46362.911167714949</v>
      </c>
      <c r="U24" s="167">
        <f t="shared" si="1"/>
        <v>11354</v>
      </c>
      <c r="V24" s="339">
        <f t="shared" si="2"/>
        <v>87286.790000000008</v>
      </c>
      <c r="W24" s="340">
        <f t="shared" si="3"/>
        <v>29569.87883228506</v>
      </c>
    </row>
    <row r="25" spans="1:23" x14ac:dyDescent="0.2">
      <c r="A25" s="19" t="s">
        <v>41</v>
      </c>
      <c r="B25" s="12" t="s">
        <v>42</v>
      </c>
      <c r="C25" s="55" t="s">
        <v>43</v>
      </c>
      <c r="D25" s="6">
        <v>385.82</v>
      </c>
      <c r="E25" s="93">
        <v>1197.3568118477858</v>
      </c>
      <c r="F25" s="273"/>
      <c r="G25" s="317">
        <v>365.88</v>
      </c>
      <c r="H25" s="317">
        <v>1179.005393706801</v>
      </c>
      <c r="I25" s="317">
        <v>0</v>
      </c>
      <c r="J25" s="167">
        <v>0</v>
      </c>
      <c r="K25" s="88"/>
      <c r="L25" s="339">
        <v>0</v>
      </c>
      <c r="M25" s="339">
        <v>0</v>
      </c>
      <c r="N25" s="339">
        <v>0</v>
      </c>
      <c r="O25" s="339">
        <v>0</v>
      </c>
      <c r="P25" s="304">
        <v>1</v>
      </c>
      <c r="Q25" s="89">
        <v>0</v>
      </c>
      <c r="T25" s="167">
        <f t="shared" si="0"/>
        <v>1544.8853937068011</v>
      </c>
      <c r="U25" s="167">
        <f t="shared" si="1"/>
        <v>0</v>
      </c>
      <c r="V25" s="339">
        <f t="shared" si="2"/>
        <v>0</v>
      </c>
      <c r="W25" s="340">
        <f t="shared" si="3"/>
        <v>-1544.8853937068011</v>
      </c>
    </row>
    <row r="26" spans="1:23" x14ac:dyDescent="0.2">
      <c r="A26" s="19" t="s">
        <v>44</v>
      </c>
      <c r="B26" s="12" t="s">
        <v>42</v>
      </c>
      <c r="C26" s="55" t="s">
        <v>45</v>
      </c>
      <c r="D26" s="6">
        <v>0</v>
      </c>
      <c r="E26" s="93">
        <v>0</v>
      </c>
      <c r="F26" s="273"/>
      <c r="G26" s="317">
        <v>0</v>
      </c>
      <c r="H26" s="317">
        <v>0</v>
      </c>
      <c r="I26" s="317">
        <v>0</v>
      </c>
      <c r="J26" s="167">
        <v>0</v>
      </c>
      <c r="K26" s="88"/>
      <c r="L26" s="339">
        <v>0</v>
      </c>
      <c r="M26" s="339">
        <v>0</v>
      </c>
      <c r="N26" s="339">
        <v>0</v>
      </c>
      <c r="O26" s="339">
        <v>0</v>
      </c>
      <c r="P26" s="304">
        <v>0</v>
      </c>
      <c r="Q26" s="89" t="s">
        <v>683</v>
      </c>
      <c r="T26" s="167">
        <f t="shared" si="0"/>
        <v>0</v>
      </c>
      <c r="U26" s="167">
        <f t="shared" si="1"/>
        <v>0</v>
      </c>
      <c r="V26" s="339">
        <f t="shared" si="2"/>
        <v>0</v>
      </c>
      <c r="W26" s="340">
        <f t="shared" si="3"/>
        <v>0</v>
      </c>
    </row>
    <row r="27" spans="1:23" x14ac:dyDescent="0.2">
      <c r="A27" s="19" t="s">
        <v>46</v>
      </c>
      <c r="B27" s="12" t="s">
        <v>42</v>
      </c>
      <c r="C27" s="55" t="s">
        <v>47</v>
      </c>
      <c r="D27" s="6">
        <v>0</v>
      </c>
      <c r="E27" s="93">
        <v>0</v>
      </c>
      <c r="F27" s="273"/>
      <c r="G27" s="317">
        <v>0</v>
      </c>
      <c r="H27" s="317">
        <v>0</v>
      </c>
      <c r="I27" s="317">
        <v>0</v>
      </c>
      <c r="J27" s="167">
        <v>0</v>
      </c>
      <c r="K27" s="88"/>
      <c r="L27" s="339">
        <v>0</v>
      </c>
      <c r="M27" s="339">
        <v>0</v>
      </c>
      <c r="N27" s="339">
        <v>0</v>
      </c>
      <c r="O27" s="339">
        <v>0</v>
      </c>
      <c r="P27" s="304">
        <v>0</v>
      </c>
      <c r="Q27" s="89" t="s">
        <v>683</v>
      </c>
      <c r="T27" s="167">
        <f t="shared" si="0"/>
        <v>0</v>
      </c>
      <c r="U27" s="167">
        <f t="shared" si="1"/>
        <v>0</v>
      </c>
      <c r="V27" s="339">
        <f t="shared" si="2"/>
        <v>0</v>
      </c>
      <c r="W27" s="340">
        <f t="shared" si="3"/>
        <v>0</v>
      </c>
    </row>
    <row r="28" spans="1:23" x14ac:dyDescent="0.2">
      <c r="A28" s="19" t="s">
        <v>48</v>
      </c>
      <c r="B28" s="12" t="s">
        <v>42</v>
      </c>
      <c r="C28" s="55" t="s">
        <v>49</v>
      </c>
      <c r="D28" s="6">
        <v>385.82</v>
      </c>
      <c r="E28" s="93">
        <v>0</v>
      </c>
      <c r="F28" s="273"/>
      <c r="G28" s="317">
        <v>1097.6400000000001</v>
      </c>
      <c r="H28" s="317">
        <v>1172.7374265746405</v>
      </c>
      <c r="I28" s="317">
        <v>0</v>
      </c>
      <c r="J28" s="167">
        <v>0</v>
      </c>
      <c r="K28" s="88"/>
      <c r="L28" s="339">
        <v>1097.6400000000001</v>
      </c>
      <c r="M28" s="339">
        <v>0</v>
      </c>
      <c r="N28" s="339">
        <v>0</v>
      </c>
      <c r="O28" s="339">
        <v>0</v>
      </c>
      <c r="P28" s="304">
        <v>3</v>
      </c>
      <c r="Q28" s="89">
        <v>365.88000000000005</v>
      </c>
      <c r="T28" s="167">
        <f t="shared" si="0"/>
        <v>2270.3774265746406</v>
      </c>
      <c r="U28" s="167">
        <f t="shared" si="1"/>
        <v>0</v>
      </c>
      <c r="V28" s="339">
        <f t="shared" si="2"/>
        <v>1097.6400000000001</v>
      </c>
      <c r="W28" s="340">
        <f t="shared" si="3"/>
        <v>-1172.7374265746405</v>
      </c>
    </row>
    <row r="29" spans="1:23" x14ac:dyDescent="0.2">
      <c r="A29" s="19" t="s">
        <v>50</v>
      </c>
      <c r="B29" s="12" t="s">
        <v>42</v>
      </c>
      <c r="C29" s="55" t="s">
        <v>51</v>
      </c>
      <c r="D29" s="6">
        <v>0</v>
      </c>
      <c r="E29" s="93">
        <v>0</v>
      </c>
      <c r="F29" s="273"/>
      <c r="G29" s="317">
        <v>0</v>
      </c>
      <c r="H29" s="317">
        <v>0</v>
      </c>
      <c r="I29" s="317">
        <v>0</v>
      </c>
      <c r="J29" s="167">
        <v>0</v>
      </c>
      <c r="K29" s="88"/>
      <c r="L29" s="339">
        <v>0</v>
      </c>
      <c r="M29" s="339">
        <v>0</v>
      </c>
      <c r="N29" s="339">
        <v>0</v>
      </c>
      <c r="O29" s="339">
        <v>0</v>
      </c>
      <c r="P29" s="304">
        <v>0</v>
      </c>
      <c r="Q29" s="89" t="s">
        <v>683</v>
      </c>
      <c r="T29" s="167">
        <f t="shared" si="0"/>
        <v>0</v>
      </c>
      <c r="U29" s="167">
        <f t="shared" si="1"/>
        <v>0</v>
      </c>
      <c r="V29" s="339">
        <f t="shared" si="2"/>
        <v>0</v>
      </c>
      <c r="W29" s="340">
        <f t="shared" si="3"/>
        <v>0</v>
      </c>
    </row>
    <row r="30" spans="1:23" x14ac:dyDescent="0.2">
      <c r="A30" s="19" t="s">
        <v>52</v>
      </c>
      <c r="B30" s="12" t="s">
        <v>53</v>
      </c>
      <c r="C30" s="55" t="s">
        <v>54</v>
      </c>
      <c r="D30" s="6">
        <v>0</v>
      </c>
      <c r="E30" s="93">
        <v>0</v>
      </c>
      <c r="F30" s="273"/>
      <c r="G30" s="317">
        <v>1097.6400000000001</v>
      </c>
      <c r="H30" s="317">
        <v>0</v>
      </c>
      <c r="I30" s="317">
        <v>0</v>
      </c>
      <c r="J30" s="167">
        <v>0</v>
      </c>
      <c r="K30" s="88"/>
      <c r="L30" s="339">
        <v>0</v>
      </c>
      <c r="M30" s="339">
        <v>0</v>
      </c>
      <c r="N30" s="339">
        <v>0</v>
      </c>
      <c r="O30" s="339">
        <v>0</v>
      </c>
      <c r="P30" s="304">
        <v>3</v>
      </c>
      <c r="Q30" s="89">
        <v>0</v>
      </c>
      <c r="T30" s="167">
        <f t="shared" si="0"/>
        <v>1097.6400000000001</v>
      </c>
      <c r="U30" s="167">
        <f t="shared" si="1"/>
        <v>0</v>
      </c>
      <c r="V30" s="339">
        <f t="shared" si="2"/>
        <v>0</v>
      </c>
      <c r="W30" s="340">
        <f t="shared" si="3"/>
        <v>-1097.6400000000001</v>
      </c>
    </row>
    <row r="31" spans="1:23" x14ac:dyDescent="0.2">
      <c r="A31" s="19" t="s">
        <v>55</v>
      </c>
      <c r="B31" s="12" t="s">
        <v>53</v>
      </c>
      <c r="C31" s="55" t="s">
        <v>56</v>
      </c>
      <c r="D31" s="6">
        <v>1157.46</v>
      </c>
      <c r="E31" s="93">
        <v>2019.824526844784</v>
      </c>
      <c r="F31" s="273"/>
      <c r="G31" s="317">
        <v>1097.6400000000001</v>
      </c>
      <c r="H31" s="317">
        <v>2909.0591640495395</v>
      </c>
      <c r="I31" s="317">
        <v>0</v>
      </c>
      <c r="J31" s="167">
        <v>0</v>
      </c>
      <c r="K31" s="88"/>
      <c r="L31" s="339">
        <v>1097.6400000000001</v>
      </c>
      <c r="M31" s="339">
        <v>0</v>
      </c>
      <c r="N31" s="339">
        <v>0</v>
      </c>
      <c r="O31" s="339">
        <v>0</v>
      </c>
      <c r="P31" s="304">
        <v>3</v>
      </c>
      <c r="Q31" s="89">
        <v>365.88000000000005</v>
      </c>
      <c r="T31" s="167">
        <f t="shared" si="0"/>
        <v>4006.6991640495398</v>
      </c>
      <c r="U31" s="167">
        <f t="shared" si="1"/>
        <v>0</v>
      </c>
      <c r="V31" s="339">
        <f t="shared" si="2"/>
        <v>1097.6400000000001</v>
      </c>
      <c r="W31" s="340">
        <f t="shared" si="3"/>
        <v>-2909.0591640495395</v>
      </c>
    </row>
    <row r="32" spans="1:23" x14ac:dyDescent="0.2">
      <c r="A32" s="19" t="s">
        <v>57</v>
      </c>
      <c r="B32" s="12" t="s">
        <v>58</v>
      </c>
      <c r="C32" s="55" t="s">
        <v>59</v>
      </c>
      <c r="D32" s="6">
        <v>864658.74</v>
      </c>
      <c r="E32" s="93">
        <v>1507344.0201808962</v>
      </c>
      <c r="F32" s="273"/>
      <c r="G32" s="317">
        <v>813347.74</v>
      </c>
      <c r="H32" s="317">
        <v>1348436.3483921334</v>
      </c>
      <c r="I32" s="317">
        <v>0</v>
      </c>
      <c r="J32" s="167">
        <v>337010.32999999996</v>
      </c>
      <c r="K32" s="88"/>
      <c r="L32" s="339">
        <v>3097256.3200000008</v>
      </c>
      <c r="M32" s="339">
        <v>0</v>
      </c>
      <c r="N32" s="339">
        <v>0</v>
      </c>
      <c r="O32" s="339">
        <v>337509.69</v>
      </c>
      <c r="P32" s="304">
        <v>1873</v>
      </c>
      <c r="Q32" s="89">
        <v>1833.8312920448482</v>
      </c>
      <c r="T32" s="167">
        <f t="shared" si="0"/>
        <v>2161784.0883921334</v>
      </c>
      <c r="U32" s="167">
        <f t="shared" si="1"/>
        <v>337010.32999999996</v>
      </c>
      <c r="V32" s="339">
        <f t="shared" si="2"/>
        <v>3434766.0100000007</v>
      </c>
      <c r="W32" s="340">
        <f t="shared" si="3"/>
        <v>935971.59160786727</v>
      </c>
    </row>
    <row r="33" spans="1:23" x14ac:dyDescent="0.2">
      <c r="A33" s="19" t="s">
        <v>60</v>
      </c>
      <c r="B33" s="12" t="s">
        <v>58</v>
      </c>
      <c r="C33" s="55" t="s">
        <v>61</v>
      </c>
      <c r="D33" s="6">
        <v>550587.4</v>
      </c>
      <c r="E33" s="93">
        <v>947829.09094123822</v>
      </c>
      <c r="F33" s="273"/>
      <c r="G33" s="317">
        <v>537475.64</v>
      </c>
      <c r="H33" s="317">
        <v>881419.43090215675</v>
      </c>
      <c r="I33" s="317">
        <v>0</v>
      </c>
      <c r="J33" s="167">
        <v>151254.57</v>
      </c>
      <c r="K33" s="88"/>
      <c r="L33" s="339">
        <v>6816998.6000000006</v>
      </c>
      <c r="M33" s="339">
        <v>0</v>
      </c>
      <c r="N33" s="339">
        <v>0</v>
      </c>
      <c r="O33" s="339">
        <v>151192.33000000002</v>
      </c>
      <c r="P33" s="304">
        <v>1261</v>
      </c>
      <c r="Q33" s="89">
        <v>5525.9246074544017</v>
      </c>
      <c r="T33" s="167">
        <f t="shared" si="0"/>
        <v>1418895.0709021566</v>
      </c>
      <c r="U33" s="167">
        <f t="shared" si="1"/>
        <v>151254.57</v>
      </c>
      <c r="V33" s="339">
        <f t="shared" si="2"/>
        <v>6968190.9300000006</v>
      </c>
      <c r="W33" s="340">
        <f t="shared" si="3"/>
        <v>5398041.2890978437</v>
      </c>
    </row>
    <row r="34" spans="1:23" x14ac:dyDescent="0.2">
      <c r="A34" s="19" t="s">
        <v>62</v>
      </c>
      <c r="B34" s="12" t="s">
        <v>63</v>
      </c>
      <c r="C34" s="55" t="s">
        <v>64</v>
      </c>
      <c r="D34" s="6">
        <v>9259.82</v>
      </c>
      <c r="E34" s="93">
        <v>16414.493383911802</v>
      </c>
      <c r="F34" s="273"/>
      <c r="G34" s="317">
        <v>4756.4399999999996</v>
      </c>
      <c r="H34" s="317">
        <v>16170.177508685443</v>
      </c>
      <c r="I34" s="317">
        <v>0</v>
      </c>
      <c r="J34" s="167">
        <v>0</v>
      </c>
      <c r="K34" s="88"/>
      <c r="L34" s="339">
        <v>4756.4399999999996</v>
      </c>
      <c r="M34" s="339">
        <v>0</v>
      </c>
      <c r="N34" s="339">
        <v>0</v>
      </c>
      <c r="O34" s="339">
        <v>0</v>
      </c>
      <c r="P34" s="304">
        <v>13</v>
      </c>
      <c r="Q34" s="89">
        <v>365.88</v>
      </c>
      <c r="T34" s="167">
        <f t="shared" si="0"/>
        <v>20926.617508685442</v>
      </c>
      <c r="U34" s="167">
        <f t="shared" si="1"/>
        <v>0</v>
      </c>
      <c r="V34" s="339">
        <f t="shared" si="2"/>
        <v>4756.4399999999996</v>
      </c>
      <c r="W34" s="340">
        <f t="shared" si="3"/>
        <v>-16170.177508685443</v>
      </c>
    </row>
    <row r="35" spans="1:23" x14ac:dyDescent="0.2">
      <c r="A35" s="19" t="s">
        <v>65</v>
      </c>
      <c r="B35" s="12" t="s">
        <v>63</v>
      </c>
      <c r="C35" s="55" t="s">
        <v>66</v>
      </c>
      <c r="D35" s="6">
        <v>7716.4</v>
      </c>
      <c r="E35" s="93">
        <v>16543.432643802582</v>
      </c>
      <c r="F35" s="273"/>
      <c r="G35" s="317">
        <v>7317.59</v>
      </c>
      <c r="H35" s="317">
        <v>13587.801685822782</v>
      </c>
      <c r="I35" s="317">
        <v>0</v>
      </c>
      <c r="J35" s="167">
        <v>0</v>
      </c>
      <c r="K35" s="88"/>
      <c r="L35" s="339">
        <v>47567.6</v>
      </c>
      <c r="M35" s="339">
        <v>8190.0599999999995</v>
      </c>
      <c r="N35" s="339">
        <v>0</v>
      </c>
      <c r="O35" s="339">
        <v>474.54</v>
      </c>
      <c r="P35" s="304">
        <v>19</v>
      </c>
      <c r="Q35" s="89">
        <v>2528.5336842105262</v>
      </c>
      <c r="T35" s="167">
        <f t="shared" si="0"/>
        <v>20905.391685822782</v>
      </c>
      <c r="U35" s="167">
        <f t="shared" si="1"/>
        <v>0</v>
      </c>
      <c r="V35" s="339">
        <f t="shared" si="2"/>
        <v>56232.2</v>
      </c>
      <c r="W35" s="340">
        <f t="shared" si="3"/>
        <v>35326.808314177215</v>
      </c>
    </row>
    <row r="36" spans="1:23" x14ac:dyDescent="0.2">
      <c r="A36" s="19" t="s">
        <v>67</v>
      </c>
      <c r="B36" s="12" t="s">
        <v>68</v>
      </c>
      <c r="C36" s="55" t="s">
        <v>69</v>
      </c>
      <c r="D36" s="6">
        <v>385.96</v>
      </c>
      <c r="E36" s="93">
        <v>4021.8415547428381</v>
      </c>
      <c r="F36" s="273"/>
      <c r="G36" s="317">
        <v>1097.6300000000001</v>
      </c>
      <c r="H36" s="317">
        <v>0</v>
      </c>
      <c r="I36" s="317">
        <v>0</v>
      </c>
      <c r="J36" s="167">
        <v>0</v>
      </c>
      <c r="K36" s="88"/>
      <c r="L36" s="339">
        <v>1097.6300000000001</v>
      </c>
      <c r="M36" s="339">
        <v>0</v>
      </c>
      <c r="N36" s="339">
        <v>0</v>
      </c>
      <c r="O36" s="339">
        <v>0</v>
      </c>
      <c r="P36" s="304">
        <v>2</v>
      </c>
      <c r="Q36" s="89">
        <v>548.81500000000005</v>
      </c>
      <c r="T36" s="167">
        <f t="shared" si="0"/>
        <v>1097.6300000000001</v>
      </c>
      <c r="U36" s="167">
        <f t="shared" si="1"/>
        <v>0</v>
      </c>
      <c r="V36" s="339">
        <f t="shared" si="2"/>
        <v>1097.6300000000001</v>
      </c>
      <c r="W36" s="340">
        <f t="shared" si="3"/>
        <v>0</v>
      </c>
    </row>
    <row r="37" spans="1:23" x14ac:dyDescent="0.2">
      <c r="A37" s="19" t="s">
        <v>70</v>
      </c>
      <c r="B37" s="12" t="s">
        <v>68</v>
      </c>
      <c r="C37" s="55" t="s">
        <v>71</v>
      </c>
      <c r="D37" s="6">
        <v>1543.28</v>
      </c>
      <c r="E37" s="93">
        <v>2438.9236065984319</v>
      </c>
      <c r="F37" s="273"/>
      <c r="G37" s="317">
        <v>365.88</v>
      </c>
      <c r="H37" s="317">
        <v>4574.5166378326721</v>
      </c>
      <c r="I37" s="317">
        <v>0</v>
      </c>
      <c r="J37" s="167">
        <v>0</v>
      </c>
      <c r="K37" s="88"/>
      <c r="L37" s="339">
        <v>365.88</v>
      </c>
      <c r="M37" s="339">
        <v>0</v>
      </c>
      <c r="N37" s="339">
        <v>0</v>
      </c>
      <c r="O37" s="339">
        <v>0</v>
      </c>
      <c r="P37" s="304">
        <v>1</v>
      </c>
      <c r="Q37" s="89">
        <v>365.88</v>
      </c>
      <c r="T37" s="167">
        <f t="shared" si="0"/>
        <v>4940.3966378326722</v>
      </c>
      <c r="U37" s="167">
        <f t="shared" si="1"/>
        <v>0</v>
      </c>
      <c r="V37" s="339">
        <f t="shared" si="2"/>
        <v>365.88</v>
      </c>
      <c r="W37" s="340">
        <f t="shared" si="3"/>
        <v>-4574.5166378326721</v>
      </c>
    </row>
    <row r="38" spans="1:23" x14ac:dyDescent="0.2">
      <c r="A38" s="19" t="s">
        <v>72</v>
      </c>
      <c r="B38" s="12" t="s">
        <v>73</v>
      </c>
      <c r="C38" s="55" t="s">
        <v>74</v>
      </c>
      <c r="D38" s="6">
        <v>3086.56</v>
      </c>
      <c r="E38" s="93">
        <v>10583.327589741759</v>
      </c>
      <c r="F38" s="273"/>
      <c r="G38" s="317">
        <v>1097.6400000000001</v>
      </c>
      <c r="H38" s="317">
        <v>6115.8110292108249</v>
      </c>
      <c r="I38" s="317">
        <v>0</v>
      </c>
      <c r="J38" s="167">
        <v>0</v>
      </c>
      <c r="K38" s="88"/>
      <c r="L38" s="339">
        <v>1097.6399999999999</v>
      </c>
      <c r="M38" s="339">
        <v>0</v>
      </c>
      <c r="N38" s="339">
        <v>0</v>
      </c>
      <c r="O38" s="339">
        <v>0</v>
      </c>
      <c r="P38" s="304">
        <v>3</v>
      </c>
      <c r="Q38" s="89">
        <v>365.87999999999994</v>
      </c>
      <c r="T38" s="167">
        <f t="shared" si="0"/>
        <v>7213.4510292108253</v>
      </c>
      <c r="U38" s="167">
        <f t="shared" si="1"/>
        <v>0</v>
      </c>
      <c r="V38" s="339">
        <f t="shared" si="2"/>
        <v>1097.6399999999999</v>
      </c>
      <c r="W38" s="340">
        <f t="shared" si="3"/>
        <v>-6115.8110292108249</v>
      </c>
    </row>
    <row r="39" spans="1:23" x14ac:dyDescent="0.2">
      <c r="A39" s="19" t="s">
        <v>75</v>
      </c>
      <c r="B39" s="12" t="s">
        <v>76</v>
      </c>
      <c r="C39" s="55" t="s">
        <v>77</v>
      </c>
      <c r="D39" s="6">
        <v>385.96</v>
      </c>
      <c r="E39" s="93">
        <v>0</v>
      </c>
      <c r="F39" s="273"/>
      <c r="G39" s="317">
        <v>365.87</v>
      </c>
      <c r="H39" s="317">
        <v>0</v>
      </c>
      <c r="I39" s="317">
        <v>0</v>
      </c>
      <c r="J39" s="167">
        <v>0</v>
      </c>
      <c r="K39" s="88"/>
      <c r="L39" s="339">
        <v>0</v>
      </c>
      <c r="M39" s="339">
        <v>0</v>
      </c>
      <c r="N39" s="339">
        <v>0</v>
      </c>
      <c r="O39" s="339">
        <v>0</v>
      </c>
      <c r="P39" s="304">
        <v>0</v>
      </c>
      <c r="Q39" s="89" t="s">
        <v>683</v>
      </c>
      <c r="T39" s="167">
        <f t="shared" si="0"/>
        <v>365.87</v>
      </c>
      <c r="U39" s="167">
        <f t="shared" si="1"/>
        <v>0</v>
      </c>
      <c r="V39" s="339">
        <f t="shared" si="2"/>
        <v>0</v>
      </c>
      <c r="W39" s="340">
        <f t="shared" si="3"/>
        <v>-365.87</v>
      </c>
    </row>
    <row r="40" spans="1:23" x14ac:dyDescent="0.2">
      <c r="A40" s="19" t="s">
        <v>78</v>
      </c>
      <c r="B40" s="12" t="s">
        <v>76</v>
      </c>
      <c r="C40" s="55" t="s">
        <v>79</v>
      </c>
      <c r="D40" s="6">
        <v>0</v>
      </c>
      <c r="E40" s="93">
        <v>0</v>
      </c>
      <c r="F40" s="273"/>
      <c r="G40" s="317">
        <v>365.88</v>
      </c>
      <c r="H40" s="317">
        <v>0</v>
      </c>
      <c r="I40" s="317">
        <v>0</v>
      </c>
      <c r="J40" s="167">
        <v>0</v>
      </c>
      <c r="K40" s="88"/>
      <c r="L40" s="339">
        <v>0</v>
      </c>
      <c r="M40" s="339">
        <v>0</v>
      </c>
      <c r="N40" s="339">
        <v>0</v>
      </c>
      <c r="O40" s="339">
        <v>0</v>
      </c>
      <c r="P40" s="304">
        <v>1</v>
      </c>
      <c r="Q40" s="89">
        <v>0</v>
      </c>
      <c r="T40" s="167">
        <f t="shared" ref="T40:T71" si="4">G40+H40+I40</f>
        <v>365.88</v>
      </c>
      <c r="U40" s="167">
        <f t="shared" ref="U40:U71" si="5">J40</f>
        <v>0</v>
      </c>
      <c r="V40" s="339">
        <f t="shared" ref="V40:V71" si="6">O40+M40+N40+L40</f>
        <v>0</v>
      </c>
      <c r="W40" s="340">
        <f t="shared" si="3"/>
        <v>-365.88</v>
      </c>
    </row>
    <row r="41" spans="1:23" x14ac:dyDescent="0.2">
      <c r="A41" s="19" t="s">
        <v>80</v>
      </c>
      <c r="B41" s="12" t="s">
        <v>76</v>
      </c>
      <c r="C41" s="55" t="s">
        <v>81</v>
      </c>
      <c r="D41" s="6">
        <v>385.82</v>
      </c>
      <c r="E41" s="93">
        <v>2474.3590155525981</v>
      </c>
      <c r="F41" s="273"/>
      <c r="G41" s="317">
        <v>1829.38</v>
      </c>
      <c r="H41" s="317">
        <v>1174.2372639554515</v>
      </c>
      <c r="I41" s="317">
        <v>0</v>
      </c>
      <c r="J41" s="167">
        <v>0</v>
      </c>
      <c r="K41" s="88"/>
      <c r="L41" s="339">
        <v>0</v>
      </c>
      <c r="M41" s="339">
        <v>4344.92</v>
      </c>
      <c r="N41" s="339">
        <v>0</v>
      </c>
      <c r="O41" s="339">
        <v>619.34</v>
      </c>
      <c r="P41" s="304">
        <v>3</v>
      </c>
      <c r="Q41" s="89">
        <v>206.44666666666669</v>
      </c>
      <c r="T41" s="167">
        <f t="shared" si="4"/>
        <v>3003.6172639554516</v>
      </c>
      <c r="U41" s="167">
        <f t="shared" si="5"/>
        <v>0</v>
      </c>
      <c r="V41" s="339">
        <f t="shared" si="6"/>
        <v>4964.26</v>
      </c>
      <c r="W41" s="340">
        <f t="shared" si="3"/>
        <v>1960.6427360445487</v>
      </c>
    </row>
    <row r="42" spans="1:23" x14ac:dyDescent="0.2">
      <c r="A42" s="19" t="s">
        <v>82</v>
      </c>
      <c r="B42" s="12" t="s">
        <v>83</v>
      </c>
      <c r="C42" s="55" t="s">
        <v>84</v>
      </c>
      <c r="D42" s="6">
        <v>385.82</v>
      </c>
      <c r="E42" s="93">
        <v>0</v>
      </c>
      <c r="F42" s="273"/>
      <c r="G42" s="317">
        <v>0</v>
      </c>
      <c r="H42" s="317">
        <v>1038.7066278960272</v>
      </c>
      <c r="I42" s="317">
        <v>0</v>
      </c>
      <c r="J42" s="167">
        <v>0</v>
      </c>
      <c r="K42" s="88"/>
      <c r="L42" s="339">
        <v>0</v>
      </c>
      <c r="M42" s="339">
        <v>0</v>
      </c>
      <c r="N42" s="339">
        <v>0</v>
      </c>
      <c r="O42" s="339">
        <v>0</v>
      </c>
      <c r="P42" s="304">
        <v>0</v>
      </c>
      <c r="Q42" s="89" t="s">
        <v>683</v>
      </c>
      <c r="T42" s="167">
        <f t="shared" si="4"/>
        <v>1038.7066278960272</v>
      </c>
      <c r="U42" s="167">
        <f t="shared" si="5"/>
        <v>0</v>
      </c>
      <c r="V42" s="339">
        <f t="shared" si="6"/>
        <v>0</v>
      </c>
      <c r="W42" s="340">
        <f t="shared" si="3"/>
        <v>-1038.7066278960272</v>
      </c>
    </row>
    <row r="43" spans="1:23" x14ac:dyDescent="0.2">
      <c r="A43" s="19" t="s">
        <v>85</v>
      </c>
      <c r="B43" s="12" t="s">
        <v>83</v>
      </c>
      <c r="C43" s="55" t="s">
        <v>86</v>
      </c>
      <c r="D43" s="6">
        <v>2700.74</v>
      </c>
      <c r="E43" s="93">
        <v>6680.3090989979137</v>
      </c>
      <c r="F43" s="273"/>
      <c r="G43" s="317">
        <v>4024.67</v>
      </c>
      <c r="H43" s="317">
        <v>6371.7133858070392</v>
      </c>
      <c r="I43" s="317">
        <v>0</v>
      </c>
      <c r="J43" s="167">
        <v>0</v>
      </c>
      <c r="K43" s="88"/>
      <c r="L43" s="339">
        <v>4029.09</v>
      </c>
      <c r="M43" s="339">
        <v>0</v>
      </c>
      <c r="N43" s="339">
        <v>0</v>
      </c>
      <c r="O43" s="339">
        <v>744.97</v>
      </c>
      <c r="P43" s="304">
        <v>10</v>
      </c>
      <c r="Q43" s="89">
        <v>477.40600000000006</v>
      </c>
      <c r="T43" s="167">
        <f t="shared" si="4"/>
        <v>10396.383385807039</v>
      </c>
      <c r="U43" s="167">
        <f t="shared" si="5"/>
        <v>0</v>
      </c>
      <c r="V43" s="339">
        <f t="shared" si="6"/>
        <v>4774.0600000000004</v>
      </c>
      <c r="W43" s="340">
        <f t="shared" si="3"/>
        <v>-5622.3233858070389</v>
      </c>
    </row>
    <row r="44" spans="1:23" x14ac:dyDescent="0.2">
      <c r="A44" s="19" t="s">
        <v>87</v>
      </c>
      <c r="B44" s="12" t="s">
        <v>88</v>
      </c>
      <c r="C44" s="55" t="s">
        <v>89</v>
      </c>
      <c r="D44" s="6">
        <v>0</v>
      </c>
      <c r="E44" s="93">
        <v>0</v>
      </c>
      <c r="F44" s="273"/>
      <c r="G44" s="317">
        <v>0</v>
      </c>
      <c r="H44" s="317">
        <v>0</v>
      </c>
      <c r="I44" s="317">
        <v>0</v>
      </c>
      <c r="J44" s="167">
        <v>0</v>
      </c>
      <c r="K44" s="88"/>
      <c r="L44" s="339">
        <v>0</v>
      </c>
      <c r="M44" s="339">
        <v>0</v>
      </c>
      <c r="N44" s="339">
        <v>0</v>
      </c>
      <c r="O44" s="339">
        <v>0</v>
      </c>
      <c r="P44" s="304">
        <v>0</v>
      </c>
      <c r="Q44" s="89" t="s">
        <v>683</v>
      </c>
      <c r="T44" s="167">
        <f t="shared" si="4"/>
        <v>0</v>
      </c>
      <c r="U44" s="167">
        <f t="shared" si="5"/>
        <v>0</v>
      </c>
      <c r="V44" s="339">
        <f t="shared" si="6"/>
        <v>0</v>
      </c>
      <c r="W44" s="340">
        <f t="shared" si="3"/>
        <v>0</v>
      </c>
    </row>
    <row r="45" spans="1:23" x14ac:dyDescent="0.2">
      <c r="A45" s="19" t="s">
        <v>90</v>
      </c>
      <c r="B45" s="12" t="s">
        <v>91</v>
      </c>
      <c r="C45" s="1" t="s">
        <v>92</v>
      </c>
      <c r="D45" s="6">
        <v>0</v>
      </c>
      <c r="E45" s="93">
        <v>0</v>
      </c>
      <c r="F45" s="273"/>
      <c r="G45" s="317">
        <v>0</v>
      </c>
      <c r="H45" s="317">
        <v>0</v>
      </c>
      <c r="I45" s="317">
        <v>0</v>
      </c>
      <c r="J45" s="167">
        <v>0</v>
      </c>
      <c r="K45" s="88"/>
      <c r="L45" s="339">
        <v>0</v>
      </c>
      <c r="M45" s="339">
        <v>0</v>
      </c>
      <c r="N45" s="339">
        <v>0</v>
      </c>
      <c r="O45" s="339">
        <v>0</v>
      </c>
      <c r="P45" s="304">
        <v>0</v>
      </c>
      <c r="Q45" s="89" t="s">
        <v>683</v>
      </c>
      <c r="T45" s="167">
        <f t="shared" si="4"/>
        <v>0</v>
      </c>
      <c r="U45" s="167">
        <f t="shared" si="5"/>
        <v>0</v>
      </c>
      <c r="V45" s="339">
        <f t="shared" si="6"/>
        <v>0</v>
      </c>
      <c r="W45" s="340">
        <f t="shared" si="3"/>
        <v>0</v>
      </c>
    </row>
    <row r="46" spans="1:23" x14ac:dyDescent="0.2">
      <c r="A46" s="19" t="s">
        <v>93</v>
      </c>
      <c r="B46" s="12" t="s">
        <v>94</v>
      </c>
      <c r="C46" s="55" t="s">
        <v>95</v>
      </c>
      <c r="D46" s="6">
        <v>59418.8</v>
      </c>
      <c r="E46" s="93">
        <v>84210.91101403287</v>
      </c>
      <c r="F46" s="273"/>
      <c r="G46" s="317">
        <v>51954.7</v>
      </c>
      <c r="H46" s="317">
        <v>89275.565503206133</v>
      </c>
      <c r="I46" s="317">
        <v>0</v>
      </c>
      <c r="J46" s="167">
        <v>17980.93</v>
      </c>
      <c r="K46" s="88"/>
      <c r="L46" s="339">
        <v>424689.33999999997</v>
      </c>
      <c r="M46" s="339">
        <v>7167.26</v>
      </c>
      <c r="N46" s="339">
        <v>0</v>
      </c>
      <c r="O46" s="339">
        <v>18701.89</v>
      </c>
      <c r="P46" s="304">
        <v>116</v>
      </c>
      <c r="Q46" s="89">
        <v>3822.3381896551723</v>
      </c>
      <c r="T46" s="167">
        <f t="shared" si="4"/>
        <v>141230.26550320612</v>
      </c>
      <c r="U46" s="167">
        <f t="shared" si="5"/>
        <v>17980.93</v>
      </c>
      <c r="V46" s="339">
        <f t="shared" si="6"/>
        <v>450558.49</v>
      </c>
      <c r="W46" s="340">
        <f t="shared" si="3"/>
        <v>291347.29449679388</v>
      </c>
    </row>
    <row r="47" spans="1:23" x14ac:dyDescent="0.2">
      <c r="A47" s="19" t="s">
        <v>96</v>
      </c>
      <c r="B47" s="12" t="s">
        <v>97</v>
      </c>
      <c r="C47" s="55" t="s">
        <v>98</v>
      </c>
      <c r="D47" s="6">
        <v>4986379.54</v>
      </c>
      <c r="E47" s="93">
        <v>9096946.9039162677</v>
      </c>
      <c r="F47" s="273"/>
      <c r="G47" s="317">
        <v>5730038.75</v>
      </c>
      <c r="H47" s="317">
        <v>8648950.8447207268</v>
      </c>
      <c r="I47" s="317">
        <v>0</v>
      </c>
      <c r="J47" s="167">
        <v>3161019.6299999994</v>
      </c>
      <c r="K47" s="88"/>
      <c r="L47" s="339">
        <v>151125816.65999994</v>
      </c>
      <c r="M47" s="339">
        <v>8179969.4200000018</v>
      </c>
      <c r="N47" s="339">
        <v>5086</v>
      </c>
      <c r="O47" s="339">
        <v>2740600.5899999989</v>
      </c>
      <c r="P47" s="304">
        <v>14868</v>
      </c>
      <c r="Q47" s="89">
        <v>10348.830861581917</v>
      </c>
      <c r="T47" s="167">
        <f t="shared" si="4"/>
        <v>14378989.594720727</v>
      </c>
      <c r="U47" s="167">
        <f t="shared" si="5"/>
        <v>3161019.6299999994</v>
      </c>
      <c r="V47" s="339">
        <f t="shared" si="6"/>
        <v>162051472.66999993</v>
      </c>
      <c r="W47" s="340">
        <f t="shared" si="3"/>
        <v>144511463.44527921</v>
      </c>
    </row>
    <row r="48" spans="1:23" x14ac:dyDescent="0.2">
      <c r="A48" s="19" t="s">
        <v>99</v>
      </c>
      <c r="B48" s="12" t="s">
        <v>100</v>
      </c>
      <c r="C48" s="55" t="s">
        <v>101</v>
      </c>
      <c r="D48" s="6">
        <v>0</v>
      </c>
      <c r="E48" s="93">
        <v>0</v>
      </c>
      <c r="F48" s="273"/>
      <c r="G48" s="317">
        <v>0</v>
      </c>
      <c r="H48" s="317">
        <v>0</v>
      </c>
      <c r="I48" s="317">
        <v>0</v>
      </c>
      <c r="J48" s="167">
        <v>0</v>
      </c>
      <c r="K48" s="88"/>
      <c r="L48" s="339">
        <v>0</v>
      </c>
      <c r="M48" s="339">
        <v>0</v>
      </c>
      <c r="N48" s="339">
        <v>0</v>
      </c>
      <c r="O48" s="339">
        <v>0</v>
      </c>
      <c r="P48" s="304">
        <v>0</v>
      </c>
      <c r="Q48" s="89" t="s">
        <v>683</v>
      </c>
      <c r="T48" s="167">
        <f t="shared" si="4"/>
        <v>0</v>
      </c>
      <c r="U48" s="167">
        <f t="shared" si="5"/>
        <v>0</v>
      </c>
      <c r="V48" s="339">
        <f t="shared" si="6"/>
        <v>0</v>
      </c>
      <c r="W48" s="340">
        <f t="shared" si="3"/>
        <v>0</v>
      </c>
    </row>
    <row r="49" spans="1:23" x14ac:dyDescent="0.2">
      <c r="A49" s="19" t="s">
        <v>102</v>
      </c>
      <c r="B49" s="12" t="s">
        <v>103</v>
      </c>
      <c r="C49" s="55" t="s">
        <v>104</v>
      </c>
      <c r="D49" s="6">
        <v>789059.86</v>
      </c>
      <c r="E49" s="93">
        <v>1251646.5149665836</v>
      </c>
      <c r="F49" s="273"/>
      <c r="G49" s="317">
        <v>749317.07</v>
      </c>
      <c r="H49" s="317">
        <v>1124877.4088737767</v>
      </c>
      <c r="I49" s="317">
        <v>0</v>
      </c>
      <c r="J49" s="167">
        <v>265338.44</v>
      </c>
      <c r="K49" s="88"/>
      <c r="L49" s="339">
        <v>5463091.3500000015</v>
      </c>
      <c r="M49" s="339">
        <v>0</v>
      </c>
      <c r="N49" s="339">
        <v>0</v>
      </c>
      <c r="O49" s="339">
        <v>213426.74000000002</v>
      </c>
      <c r="P49" s="304">
        <v>1531</v>
      </c>
      <c r="Q49" s="89">
        <v>3707.7191966035284</v>
      </c>
      <c r="T49" s="167">
        <f t="shared" si="4"/>
        <v>1874194.4788737767</v>
      </c>
      <c r="U49" s="167">
        <f t="shared" si="5"/>
        <v>265338.44</v>
      </c>
      <c r="V49" s="339">
        <f t="shared" si="6"/>
        <v>5676518.0900000017</v>
      </c>
      <c r="W49" s="340">
        <f t="shared" si="3"/>
        <v>3536985.171126225</v>
      </c>
    </row>
    <row r="50" spans="1:23" x14ac:dyDescent="0.2">
      <c r="A50" s="19" t="s">
        <v>105</v>
      </c>
      <c r="B50" s="12" t="s">
        <v>106</v>
      </c>
      <c r="C50" s="55" t="s">
        <v>107</v>
      </c>
      <c r="D50" s="6">
        <v>452576.38</v>
      </c>
      <c r="E50" s="93">
        <v>878236.02588999504</v>
      </c>
      <c r="F50" s="273"/>
      <c r="G50" s="317">
        <v>415638.92</v>
      </c>
      <c r="H50" s="317">
        <v>814474.94613971224</v>
      </c>
      <c r="I50" s="317">
        <v>0</v>
      </c>
      <c r="J50" s="167">
        <v>103823.73</v>
      </c>
      <c r="K50" s="88"/>
      <c r="L50" s="339">
        <v>3176071.0700000008</v>
      </c>
      <c r="M50" s="339">
        <v>0</v>
      </c>
      <c r="N50" s="339">
        <v>0</v>
      </c>
      <c r="O50" s="339">
        <v>154992.44999999998</v>
      </c>
      <c r="P50" s="304">
        <v>1060</v>
      </c>
      <c r="Q50" s="89">
        <v>3142.5127547169818</v>
      </c>
      <c r="T50" s="167">
        <f t="shared" si="4"/>
        <v>1230113.8661397123</v>
      </c>
      <c r="U50" s="167">
        <f t="shared" si="5"/>
        <v>103823.73</v>
      </c>
      <c r="V50" s="339">
        <f t="shared" si="6"/>
        <v>3331063.5200000009</v>
      </c>
      <c r="W50" s="340">
        <f t="shared" si="3"/>
        <v>1997125.9238602887</v>
      </c>
    </row>
    <row r="51" spans="1:23" x14ac:dyDescent="0.2">
      <c r="A51" s="22" t="s">
        <v>108</v>
      </c>
      <c r="B51" s="12" t="s">
        <v>109</v>
      </c>
      <c r="C51" s="55" t="s">
        <v>110</v>
      </c>
      <c r="D51" s="6">
        <v>8873.86</v>
      </c>
      <c r="E51" s="93">
        <v>20655.954223074099</v>
      </c>
      <c r="F51" s="273"/>
      <c r="G51" s="317">
        <v>5854.07</v>
      </c>
      <c r="H51" s="317">
        <v>16038.534319144996</v>
      </c>
      <c r="I51" s="317">
        <v>0</v>
      </c>
      <c r="J51" s="167">
        <v>0</v>
      </c>
      <c r="K51" s="88"/>
      <c r="L51" s="339">
        <v>5854.07</v>
      </c>
      <c r="M51" s="339">
        <v>0</v>
      </c>
      <c r="N51" s="339">
        <v>0</v>
      </c>
      <c r="O51" s="339">
        <v>0</v>
      </c>
      <c r="P51" s="304">
        <v>15</v>
      </c>
      <c r="Q51" s="89">
        <v>390.2713333333333</v>
      </c>
      <c r="T51" s="167">
        <f t="shared" si="4"/>
        <v>21892.604319144993</v>
      </c>
      <c r="U51" s="167">
        <f t="shared" si="5"/>
        <v>0</v>
      </c>
      <c r="V51" s="339">
        <f t="shared" si="6"/>
        <v>5854.07</v>
      </c>
      <c r="W51" s="340">
        <f t="shared" si="3"/>
        <v>-16038.534319144994</v>
      </c>
    </row>
    <row r="52" spans="1:23" x14ac:dyDescent="0.2">
      <c r="A52" s="19" t="s">
        <v>111</v>
      </c>
      <c r="B52" s="12" t="s">
        <v>109</v>
      </c>
      <c r="C52" s="55" t="s">
        <v>112</v>
      </c>
      <c r="D52" s="6">
        <v>3086.56</v>
      </c>
      <c r="E52" s="93">
        <v>5193.1137321847755</v>
      </c>
      <c r="F52" s="273"/>
      <c r="G52" s="317">
        <v>1463.52</v>
      </c>
      <c r="H52" s="317">
        <v>8128.4759570794595</v>
      </c>
      <c r="I52" s="317">
        <v>0</v>
      </c>
      <c r="J52" s="167">
        <v>0</v>
      </c>
      <c r="K52" s="88"/>
      <c r="L52" s="339">
        <v>10296.43</v>
      </c>
      <c r="M52" s="339">
        <v>0</v>
      </c>
      <c r="N52" s="339">
        <v>0</v>
      </c>
      <c r="O52" s="339">
        <v>0</v>
      </c>
      <c r="P52" s="304">
        <v>4</v>
      </c>
      <c r="Q52" s="89">
        <v>2574.1075000000001</v>
      </c>
      <c r="T52" s="167">
        <f t="shared" si="4"/>
        <v>9591.9959570794599</v>
      </c>
      <c r="U52" s="167">
        <f t="shared" si="5"/>
        <v>0</v>
      </c>
      <c r="V52" s="339">
        <f t="shared" si="6"/>
        <v>10296.43</v>
      </c>
      <c r="W52" s="340">
        <f t="shared" si="3"/>
        <v>704.43404292054038</v>
      </c>
    </row>
    <row r="53" spans="1:23" x14ac:dyDescent="0.2">
      <c r="A53" s="19" t="s">
        <v>113</v>
      </c>
      <c r="B53" s="12" t="s">
        <v>109</v>
      </c>
      <c r="C53" s="55" t="s">
        <v>114</v>
      </c>
      <c r="D53" s="6">
        <v>3086.56</v>
      </c>
      <c r="E53" s="93">
        <v>5820.9708361682042</v>
      </c>
      <c r="F53" s="273"/>
      <c r="G53" s="317">
        <v>2195.2800000000002</v>
      </c>
      <c r="H53" s="317">
        <v>7541.5461181966612</v>
      </c>
      <c r="I53" s="317">
        <v>0</v>
      </c>
      <c r="J53" s="167">
        <v>0</v>
      </c>
      <c r="K53" s="88"/>
      <c r="L53" s="339">
        <v>2196.12</v>
      </c>
      <c r="M53" s="339">
        <v>0</v>
      </c>
      <c r="N53" s="339">
        <v>0</v>
      </c>
      <c r="O53" s="339">
        <v>0</v>
      </c>
      <c r="P53" s="304">
        <v>6</v>
      </c>
      <c r="Q53" s="89">
        <v>366.02</v>
      </c>
      <c r="T53" s="167">
        <f t="shared" si="4"/>
        <v>9736.8261181966609</v>
      </c>
      <c r="U53" s="167">
        <f t="shared" si="5"/>
        <v>0</v>
      </c>
      <c r="V53" s="339">
        <f t="shared" si="6"/>
        <v>2196.12</v>
      </c>
      <c r="W53" s="340">
        <f t="shared" si="3"/>
        <v>-7540.706118196661</v>
      </c>
    </row>
    <row r="54" spans="1:23" x14ac:dyDescent="0.2">
      <c r="A54" s="19" t="s">
        <v>115</v>
      </c>
      <c r="B54" s="12" t="s">
        <v>109</v>
      </c>
      <c r="C54" s="55" t="s">
        <v>116</v>
      </c>
      <c r="D54" s="6">
        <v>385.82</v>
      </c>
      <c r="E54" s="93">
        <v>1089.8177140023761</v>
      </c>
      <c r="F54" s="273"/>
      <c r="G54" s="317">
        <v>0</v>
      </c>
      <c r="H54" s="317">
        <v>1021.3389056066162</v>
      </c>
      <c r="I54" s="317">
        <v>0</v>
      </c>
      <c r="J54" s="167">
        <v>0</v>
      </c>
      <c r="K54" s="88"/>
      <c r="L54" s="339">
        <v>0</v>
      </c>
      <c r="M54" s="339">
        <v>0</v>
      </c>
      <c r="N54" s="339">
        <v>0</v>
      </c>
      <c r="O54" s="339">
        <v>0</v>
      </c>
      <c r="P54" s="304">
        <v>0</v>
      </c>
      <c r="Q54" s="89" t="s">
        <v>683</v>
      </c>
      <c r="T54" s="167">
        <f t="shared" si="4"/>
        <v>1021.3389056066162</v>
      </c>
      <c r="U54" s="167">
        <f t="shared" si="5"/>
        <v>0</v>
      </c>
      <c r="V54" s="339">
        <f t="shared" si="6"/>
        <v>0</v>
      </c>
      <c r="W54" s="340">
        <f t="shared" si="3"/>
        <v>-1021.3389056066162</v>
      </c>
    </row>
    <row r="55" spans="1:23" x14ac:dyDescent="0.2">
      <c r="A55" s="19" t="s">
        <v>117</v>
      </c>
      <c r="B55" s="12" t="s">
        <v>109</v>
      </c>
      <c r="C55" s="55" t="s">
        <v>118</v>
      </c>
      <c r="D55" s="6">
        <v>1929.1</v>
      </c>
      <c r="E55" s="93">
        <v>10628.222045005095</v>
      </c>
      <c r="F55" s="273"/>
      <c r="G55" s="317">
        <v>1463.52</v>
      </c>
      <c r="H55" s="317">
        <v>7136.1089020539939</v>
      </c>
      <c r="I55" s="317">
        <v>0</v>
      </c>
      <c r="J55" s="167">
        <v>0</v>
      </c>
      <c r="K55" s="88"/>
      <c r="L55" s="339">
        <v>1463.52</v>
      </c>
      <c r="M55" s="339">
        <v>0</v>
      </c>
      <c r="N55" s="339">
        <v>0</v>
      </c>
      <c r="O55" s="339">
        <v>0</v>
      </c>
      <c r="P55" s="304">
        <v>4</v>
      </c>
      <c r="Q55" s="89">
        <v>365.88</v>
      </c>
      <c r="T55" s="167">
        <f t="shared" si="4"/>
        <v>8599.6289020539934</v>
      </c>
      <c r="U55" s="167">
        <f t="shared" si="5"/>
        <v>0</v>
      </c>
      <c r="V55" s="339">
        <f t="shared" si="6"/>
        <v>1463.52</v>
      </c>
      <c r="W55" s="340">
        <f t="shared" si="3"/>
        <v>-7136.108902053993</v>
      </c>
    </row>
    <row r="56" spans="1:23" x14ac:dyDescent="0.2">
      <c r="A56" s="19" t="s">
        <v>119</v>
      </c>
      <c r="B56" s="12" t="s">
        <v>120</v>
      </c>
      <c r="C56" s="55" t="s">
        <v>121</v>
      </c>
      <c r="D56" s="6">
        <v>3086.56</v>
      </c>
      <c r="E56" s="93">
        <v>10314.255205394831</v>
      </c>
      <c r="F56" s="273"/>
      <c r="G56" s="317">
        <v>3658.78</v>
      </c>
      <c r="H56" s="317">
        <v>6413.1849183699342</v>
      </c>
      <c r="I56" s="317">
        <v>0</v>
      </c>
      <c r="J56" s="167">
        <v>0</v>
      </c>
      <c r="K56" s="88"/>
      <c r="L56" s="339">
        <v>6429.72</v>
      </c>
      <c r="M56" s="339">
        <v>0</v>
      </c>
      <c r="N56" s="339">
        <v>0</v>
      </c>
      <c r="O56" s="339">
        <v>0</v>
      </c>
      <c r="P56" s="304">
        <v>8</v>
      </c>
      <c r="Q56" s="89">
        <v>803.71500000000003</v>
      </c>
      <c r="T56" s="167">
        <f t="shared" si="4"/>
        <v>10071.964918369935</v>
      </c>
      <c r="U56" s="167">
        <f t="shared" si="5"/>
        <v>0</v>
      </c>
      <c r="V56" s="339">
        <f t="shared" si="6"/>
        <v>6429.72</v>
      </c>
      <c r="W56" s="340">
        <f t="shared" si="3"/>
        <v>-3642.2449183699346</v>
      </c>
    </row>
    <row r="57" spans="1:23" x14ac:dyDescent="0.2">
      <c r="A57" s="19" t="s">
        <v>122</v>
      </c>
      <c r="B57" s="12" t="s">
        <v>120</v>
      </c>
      <c r="C57" s="55" t="s">
        <v>123</v>
      </c>
      <c r="D57" s="6">
        <v>391626.62</v>
      </c>
      <c r="E57" s="93">
        <v>597559.43393129599</v>
      </c>
      <c r="F57" s="273"/>
      <c r="G57" s="317">
        <v>350876.76</v>
      </c>
      <c r="H57" s="317">
        <v>582807.13545787905</v>
      </c>
      <c r="I57" s="317">
        <v>0</v>
      </c>
      <c r="J57" s="167">
        <v>124660.13999999998</v>
      </c>
      <c r="K57" s="88"/>
      <c r="L57" s="339">
        <v>2544179.2100000014</v>
      </c>
      <c r="M57" s="339">
        <v>0</v>
      </c>
      <c r="N57" s="339">
        <v>0</v>
      </c>
      <c r="O57" s="339">
        <v>112782.72</v>
      </c>
      <c r="P57" s="304">
        <v>743</v>
      </c>
      <c r="Q57" s="89">
        <v>3575.9918304172297</v>
      </c>
      <c r="T57" s="167">
        <f t="shared" si="4"/>
        <v>933683.89545787906</v>
      </c>
      <c r="U57" s="167">
        <f t="shared" si="5"/>
        <v>124660.13999999998</v>
      </c>
      <c r="V57" s="339">
        <f t="shared" si="6"/>
        <v>2656961.9300000016</v>
      </c>
      <c r="W57" s="340">
        <f t="shared" si="3"/>
        <v>1598617.8945421225</v>
      </c>
    </row>
    <row r="58" spans="1:23" x14ac:dyDescent="0.2">
      <c r="A58" s="19" t="s">
        <v>124</v>
      </c>
      <c r="B58" s="12" t="s">
        <v>120</v>
      </c>
      <c r="C58" s="55" t="s">
        <v>125</v>
      </c>
      <c r="D58" s="6">
        <v>57489.42</v>
      </c>
      <c r="E58" s="93">
        <v>115064.29567082919</v>
      </c>
      <c r="F58" s="273"/>
      <c r="G58" s="317">
        <v>53418.23</v>
      </c>
      <c r="H58" s="317">
        <v>86350.391467788679</v>
      </c>
      <c r="I58" s="317">
        <v>0</v>
      </c>
      <c r="J58" s="167">
        <v>5224.6100000000006</v>
      </c>
      <c r="K58" s="88"/>
      <c r="L58" s="339">
        <v>535605.6</v>
      </c>
      <c r="M58" s="339">
        <v>0</v>
      </c>
      <c r="N58" s="339">
        <v>0</v>
      </c>
      <c r="O58" s="339">
        <v>4997.119999999999</v>
      </c>
      <c r="P58" s="304">
        <v>121</v>
      </c>
      <c r="Q58" s="89">
        <v>4467.7910743801649</v>
      </c>
      <c r="T58" s="167">
        <f t="shared" si="4"/>
        <v>139768.62146778867</v>
      </c>
      <c r="U58" s="167">
        <f t="shared" si="5"/>
        <v>5224.6100000000006</v>
      </c>
      <c r="V58" s="339">
        <f t="shared" si="6"/>
        <v>540602.72</v>
      </c>
      <c r="W58" s="340">
        <f t="shared" si="3"/>
        <v>395609.48853221128</v>
      </c>
    </row>
    <row r="59" spans="1:23" x14ac:dyDescent="0.2">
      <c r="A59" s="19" t="s">
        <v>126</v>
      </c>
      <c r="B59" s="12" t="s">
        <v>120</v>
      </c>
      <c r="C59" s="55" t="s">
        <v>127</v>
      </c>
      <c r="D59" s="6">
        <v>110738.32</v>
      </c>
      <c r="E59" s="93">
        <v>161735.35198950049</v>
      </c>
      <c r="F59" s="273"/>
      <c r="G59" s="317">
        <v>115251.43</v>
      </c>
      <c r="H59" s="317">
        <v>150447.34145544303</v>
      </c>
      <c r="I59" s="317">
        <v>0</v>
      </c>
      <c r="J59" s="167">
        <v>52197</v>
      </c>
      <c r="K59" s="88"/>
      <c r="L59" s="339">
        <v>797923.99</v>
      </c>
      <c r="M59" s="339">
        <v>51627.09</v>
      </c>
      <c r="N59" s="339">
        <v>0</v>
      </c>
      <c r="O59" s="339">
        <v>28449.200000000004</v>
      </c>
      <c r="P59" s="304">
        <v>238</v>
      </c>
      <c r="Q59" s="89">
        <v>3472.1562605042013</v>
      </c>
      <c r="T59" s="167">
        <f t="shared" si="4"/>
        <v>265698.771455443</v>
      </c>
      <c r="U59" s="167">
        <f t="shared" si="5"/>
        <v>52197</v>
      </c>
      <c r="V59" s="339">
        <f t="shared" si="6"/>
        <v>878000.28</v>
      </c>
      <c r="W59" s="340">
        <f t="shared" si="3"/>
        <v>560104.50854455703</v>
      </c>
    </row>
    <row r="60" spans="1:23" x14ac:dyDescent="0.2">
      <c r="A60" s="19" t="s">
        <v>128</v>
      </c>
      <c r="B60" s="12" t="s">
        <v>120</v>
      </c>
      <c r="C60" s="55" t="s">
        <v>129</v>
      </c>
      <c r="D60" s="6">
        <v>415549.98</v>
      </c>
      <c r="E60" s="93">
        <v>880141.75869479799</v>
      </c>
      <c r="F60" s="273"/>
      <c r="G60" s="317">
        <v>442346.96</v>
      </c>
      <c r="H60" s="317">
        <v>714339.34517465753</v>
      </c>
      <c r="I60" s="317">
        <v>0</v>
      </c>
      <c r="J60" s="167">
        <v>115033.37000000002</v>
      </c>
      <c r="K60" s="88"/>
      <c r="L60" s="339">
        <v>3983527.5199999996</v>
      </c>
      <c r="M60" s="339">
        <v>24544.33</v>
      </c>
      <c r="N60" s="339">
        <v>0</v>
      </c>
      <c r="O60" s="339">
        <v>169663.47999999998</v>
      </c>
      <c r="P60" s="304">
        <v>1013</v>
      </c>
      <c r="Q60" s="89">
        <v>4099.8923988153992</v>
      </c>
      <c r="T60" s="167">
        <f t="shared" si="4"/>
        <v>1156686.3051746576</v>
      </c>
      <c r="U60" s="167">
        <f t="shared" si="5"/>
        <v>115033.37000000002</v>
      </c>
      <c r="V60" s="339">
        <f t="shared" si="6"/>
        <v>4177735.3299999996</v>
      </c>
      <c r="W60" s="340">
        <f t="shared" si="3"/>
        <v>2906015.6548253419</v>
      </c>
    </row>
    <row r="61" spans="1:23" x14ac:dyDescent="0.2">
      <c r="A61" s="19" t="s">
        <v>130</v>
      </c>
      <c r="B61" s="12" t="s">
        <v>120</v>
      </c>
      <c r="C61" s="55" t="s">
        <v>131</v>
      </c>
      <c r="D61" s="6">
        <v>23922.66</v>
      </c>
      <c r="E61" s="93">
        <v>34672.312985000048</v>
      </c>
      <c r="F61" s="273"/>
      <c r="G61" s="317">
        <v>36953.620000000003</v>
      </c>
      <c r="H61" s="317">
        <v>32692.894769916904</v>
      </c>
      <c r="I61" s="317">
        <v>0</v>
      </c>
      <c r="J61" s="167">
        <v>20189</v>
      </c>
      <c r="K61" s="88"/>
      <c r="L61" s="339">
        <v>310305.89</v>
      </c>
      <c r="M61" s="339">
        <v>0</v>
      </c>
      <c r="N61" s="339">
        <v>0</v>
      </c>
      <c r="O61" s="339">
        <v>34545</v>
      </c>
      <c r="P61" s="304">
        <v>75</v>
      </c>
      <c r="Q61" s="89">
        <v>4598.0118666666667</v>
      </c>
      <c r="T61" s="167">
        <f t="shared" si="4"/>
        <v>69646.514769916903</v>
      </c>
      <c r="U61" s="167">
        <f t="shared" si="5"/>
        <v>20189</v>
      </c>
      <c r="V61" s="339">
        <f t="shared" si="6"/>
        <v>344850.89</v>
      </c>
      <c r="W61" s="340">
        <f t="shared" si="3"/>
        <v>255015.37523008313</v>
      </c>
    </row>
    <row r="62" spans="1:23" x14ac:dyDescent="0.2">
      <c r="A62" s="19" t="s">
        <v>132</v>
      </c>
      <c r="B62" s="12" t="s">
        <v>120</v>
      </c>
      <c r="C62" s="55" t="s">
        <v>133</v>
      </c>
      <c r="D62" s="6">
        <v>1929.24</v>
      </c>
      <c r="E62" s="93">
        <v>3751.8008669196624</v>
      </c>
      <c r="F62" s="273"/>
      <c r="G62" s="317">
        <v>1463.51</v>
      </c>
      <c r="H62" s="317">
        <v>2828.9615065309372</v>
      </c>
      <c r="I62" s="317">
        <v>0</v>
      </c>
      <c r="J62" s="167">
        <v>0</v>
      </c>
      <c r="K62" s="88"/>
      <c r="L62" s="339">
        <v>0</v>
      </c>
      <c r="M62" s="339">
        <v>0</v>
      </c>
      <c r="N62" s="339">
        <v>0</v>
      </c>
      <c r="O62" s="339">
        <v>0</v>
      </c>
      <c r="P62" s="304">
        <v>3</v>
      </c>
      <c r="Q62" s="89">
        <v>0</v>
      </c>
      <c r="T62" s="167">
        <f t="shared" si="4"/>
        <v>4292.4715065309374</v>
      </c>
      <c r="U62" s="167">
        <f t="shared" si="5"/>
        <v>0</v>
      </c>
      <c r="V62" s="339">
        <f t="shared" si="6"/>
        <v>0</v>
      </c>
      <c r="W62" s="340">
        <f t="shared" si="3"/>
        <v>-4292.4715065309374</v>
      </c>
    </row>
    <row r="63" spans="1:23" x14ac:dyDescent="0.2">
      <c r="A63" s="19" t="s">
        <v>134</v>
      </c>
      <c r="B63" s="12" t="s">
        <v>120</v>
      </c>
      <c r="C63" s="55" t="s">
        <v>135</v>
      </c>
      <c r="D63" s="6">
        <v>175559.02</v>
      </c>
      <c r="E63" s="93">
        <v>280092.53108827013</v>
      </c>
      <c r="F63" s="273"/>
      <c r="G63" s="317">
        <v>173791.73</v>
      </c>
      <c r="H63" s="317">
        <v>252732.86074803161</v>
      </c>
      <c r="I63" s="317">
        <v>0</v>
      </c>
      <c r="J63" s="167">
        <v>19840.14</v>
      </c>
      <c r="K63" s="88"/>
      <c r="L63" s="339">
        <v>1158911.3</v>
      </c>
      <c r="M63" s="339">
        <v>0</v>
      </c>
      <c r="N63" s="339">
        <v>44799.75</v>
      </c>
      <c r="O63" s="339">
        <v>27785.98</v>
      </c>
      <c r="P63" s="304">
        <v>348</v>
      </c>
      <c r="Q63" s="89">
        <v>3410.0496551724141</v>
      </c>
      <c r="T63" s="167">
        <f t="shared" si="4"/>
        <v>426524.59074803162</v>
      </c>
      <c r="U63" s="167">
        <f t="shared" si="5"/>
        <v>19840.14</v>
      </c>
      <c r="V63" s="339">
        <f t="shared" si="6"/>
        <v>1231497.03</v>
      </c>
      <c r="W63" s="340">
        <f t="shared" si="3"/>
        <v>785132.29925196839</v>
      </c>
    </row>
    <row r="64" spans="1:23" x14ac:dyDescent="0.2">
      <c r="A64" s="19" t="s">
        <v>136</v>
      </c>
      <c r="B64" s="12" t="s">
        <v>120</v>
      </c>
      <c r="C64" s="55" t="s">
        <v>137</v>
      </c>
      <c r="D64" s="6">
        <v>30867.56</v>
      </c>
      <c r="E64" s="93">
        <v>56112.647966754535</v>
      </c>
      <c r="F64" s="273"/>
      <c r="G64" s="317">
        <v>33660.71</v>
      </c>
      <c r="H64" s="317">
        <v>46884.264113409728</v>
      </c>
      <c r="I64" s="317">
        <v>0</v>
      </c>
      <c r="J64" s="167">
        <v>0</v>
      </c>
      <c r="K64" s="88"/>
      <c r="L64" s="339">
        <v>33660.71</v>
      </c>
      <c r="M64" s="339">
        <v>40843.32</v>
      </c>
      <c r="N64" s="339">
        <v>0</v>
      </c>
      <c r="O64" s="339">
        <v>8200</v>
      </c>
      <c r="P64" s="304">
        <v>67</v>
      </c>
      <c r="Q64" s="89">
        <v>624.78671641791038</v>
      </c>
      <c r="T64" s="167">
        <f t="shared" si="4"/>
        <v>80544.974113409728</v>
      </c>
      <c r="U64" s="167">
        <f t="shared" si="5"/>
        <v>0</v>
      </c>
      <c r="V64" s="339">
        <f t="shared" si="6"/>
        <v>82704.03</v>
      </c>
      <c r="W64" s="340">
        <f t="shared" si="3"/>
        <v>2159.0558865902713</v>
      </c>
    </row>
    <row r="65" spans="1:23" x14ac:dyDescent="0.2">
      <c r="A65" s="19" t="s">
        <v>138</v>
      </c>
      <c r="B65" s="12" t="s">
        <v>120</v>
      </c>
      <c r="C65" s="55" t="s">
        <v>139</v>
      </c>
      <c r="D65" s="6">
        <v>5015.66</v>
      </c>
      <c r="E65" s="93">
        <v>8188.5386192833721</v>
      </c>
      <c r="F65" s="273"/>
      <c r="G65" s="317">
        <v>4024.66</v>
      </c>
      <c r="H65" s="317">
        <v>10028.882689217686</v>
      </c>
      <c r="I65" s="317">
        <v>0</v>
      </c>
      <c r="J65" s="167">
        <v>0</v>
      </c>
      <c r="K65" s="88"/>
      <c r="L65" s="339">
        <v>4024.66</v>
      </c>
      <c r="M65" s="339">
        <v>0</v>
      </c>
      <c r="N65" s="339">
        <v>0</v>
      </c>
      <c r="O65" s="339">
        <v>0</v>
      </c>
      <c r="P65" s="304">
        <v>9</v>
      </c>
      <c r="Q65" s="89">
        <v>447.18444444444441</v>
      </c>
      <c r="T65" s="167">
        <f t="shared" si="4"/>
        <v>14053.542689217686</v>
      </c>
      <c r="U65" s="167">
        <f t="shared" si="5"/>
        <v>0</v>
      </c>
      <c r="V65" s="339">
        <f t="shared" si="6"/>
        <v>4024.66</v>
      </c>
      <c r="W65" s="340">
        <f t="shared" si="3"/>
        <v>-10028.882689217686</v>
      </c>
    </row>
    <row r="66" spans="1:23" x14ac:dyDescent="0.2">
      <c r="A66" s="19" t="s">
        <v>140</v>
      </c>
      <c r="B66" s="12" t="s">
        <v>120</v>
      </c>
      <c r="C66" s="55" t="s">
        <v>141</v>
      </c>
      <c r="D66" s="6">
        <v>3472.38</v>
      </c>
      <c r="E66" s="93">
        <v>16292.141184899483</v>
      </c>
      <c r="F66" s="273"/>
      <c r="G66" s="317">
        <v>3292.89</v>
      </c>
      <c r="H66" s="317">
        <v>8858.2576761103519</v>
      </c>
      <c r="I66" s="317">
        <v>0</v>
      </c>
      <c r="J66" s="167">
        <v>0</v>
      </c>
      <c r="K66" s="88"/>
      <c r="L66" s="339">
        <v>289.35000000000002</v>
      </c>
      <c r="M66" s="339">
        <v>0</v>
      </c>
      <c r="N66" s="339">
        <v>0</v>
      </c>
      <c r="O66" s="339">
        <v>0</v>
      </c>
      <c r="P66" s="304">
        <v>6</v>
      </c>
      <c r="Q66" s="89">
        <v>48.225000000000001</v>
      </c>
      <c r="T66" s="167">
        <f t="shared" si="4"/>
        <v>12151.147676110351</v>
      </c>
      <c r="U66" s="167">
        <f t="shared" si="5"/>
        <v>0</v>
      </c>
      <c r="V66" s="339">
        <f t="shared" si="6"/>
        <v>289.35000000000002</v>
      </c>
      <c r="W66" s="340">
        <f t="shared" si="3"/>
        <v>-11861.797676110351</v>
      </c>
    </row>
    <row r="67" spans="1:23" x14ac:dyDescent="0.2">
      <c r="A67" s="19" t="s">
        <v>142</v>
      </c>
      <c r="B67" s="12" t="s">
        <v>120</v>
      </c>
      <c r="C67" s="55" t="s">
        <v>143</v>
      </c>
      <c r="D67" s="6">
        <v>43601.16</v>
      </c>
      <c r="E67" s="93">
        <v>59338.564737940447</v>
      </c>
      <c r="F67" s="273"/>
      <c r="G67" s="317">
        <v>43539.519999999997</v>
      </c>
      <c r="H67" s="317">
        <v>59330.820830908349</v>
      </c>
      <c r="I67" s="317">
        <v>0</v>
      </c>
      <c r="J67" s="167">
        <v>31866.63</v>
      </c>
      <c r="K67" s="88"/>
      <c r="L67" s="339">
        <v>514765.33000000007</v>
      </c>
      <c r="M67" s="339">
        <v>0</v>
      </c>
      <c r="N67" s="339">
        <v>0</v>
      </c>
      <c r="O67" s="339">
        <v>28207.410000000003</v>
      </c>
      <c r="P67" s="304">
        <v>99</v>
      </c>
      <c r="Q67" s="89">
        <v>5484.5731313131328</v>
      </c>
      <c r="T67" s="167">
        <f t="shared" si="4"/>
        <v>102870.34083090835</v>
      </c>
      <c r="U67" s="167">
        <f t="shared" si="5"/>
        <v>31866.63</v>
      </c>
      <c r="V67" s="339">
        <f t="shared" si="6"/>
        <v>542972.74000000011</v>
      </c>
      <c r="W67" s="340">
        <f t="shared" si="3"/>
        <v>408235.76916909177</v>
      </c>
    </row>
    <row r="68" spans="1:23" x14ac:dyDescent="0.2">
      <c r="A68" s="19" t="s">
        <v>144</v>
      </c>
      <c r="B68" s="12" t="s">
        <v>120</v>
      </c>
      <c r="C68" s="55" t="s">
        <v>145</v>
      </c>
      <c r="D68" s="6">
        <v>264681.2</v>
      </c>
      <c r="E68" s="93">
        <v>418538.84623846208</v>
      </c>
      <c r="F68" s="273"/>
      <c r="G68" s="317">
        <v>270749.98</v>
      </c>
      <c r="H68" s="317">
        <v>415657.99605932407</v>
      </c>
      <c r="I68" s="317">
        <v>0</v>
      </c>
      <c r="J68" s="167">
        <v>82904</v>
      </c>
      <c r="K68" s="88"/>
      <c r="L68" s="339">
        <v>1557016.3600000008</v>
      </c>
      <c r="M68" s="339">
        <v>216568.05000000002</v>
      </c>
      <c r="N68" s="339">
        <v>0</v>
      </c>
      <c r="O68" s="339">
        <v>93864.69</v>
      </c>
      <c r="P68" s="304">
        <v>618</v>
      </c>
      <c r="Q68" s="89">
        <v>2671.3285598705515</v>
      </c>
      <c r="T68" s="167">
        <f t="shared" si="4"/>
        <v>686407.97605932411</v>
      </c>
      <c r="U68" s="167">
        <f t="shared" si="5"/>
        <v>82904</v>
      </c>
      <c r="V68" s="339">
        <f t="shared" si="6"/>
        <v>1867449.1000000008</v>
      </c>
      <c r="W68" s="340">
        <f t="shared" si="3"/>
        <v>1098137.1239406767</v>
      </c>
    </row>
    <row r="69" spans="1:23" x14ac:dyDescent="0.2">
      <c r="A69" s="19" t="s">
        <v>146</v>
      </c>
      <c r="B69" s="12" t="s">
        <v>120</v>
      </c>
      <c r="C69" s="55" t="s">
        <v>147</v>
      </c>
      <c r="D69" s="6">
        <v>1157.46</v>
      </c>
      <c r="E69" s="93">
        <v>0</v>
      </c>
      <c r="F69" s="273"/>
      <c r="G69" s="317">
        <v>1463.52</v>
      </c>
      <c r="H69" s="317">
        <v>3550.0243128460925</v>
      </c>
      <c r="I69" s="317">
        <v>0</v>
      </c>
      <c r="J69" s="167">
        <v>0</v>
      </c>
      <c r="K69" s="88"/>
      <c r="L69" s="339">
        <v>1463.52</v>
      </c>
      <c r="M69" s="339">
        <v>0</v>
      </c>
      <c r="N69" s="339">
        <v>0</v>
      </c>
      <c r="O69" s="339">
        <v>0</v>
      </c>
      <c r="P69" s="304">
        <v>4</v>
      </c>
      <c r="Q69" s="89">
        <v>365.88</v>
      </c>
      <c r="T69" s="167">
        <f t="shared" si="4"/>
        <v>5013.544312846092</v>
      </c>
      <c r="U69" s="167">
        <f t="shared" si="5"/>
        <v>0</v>
      </c>
      <c r="V69" s="339">
        <f t="shared" si="6"/>
        <v>1463.52</v>
      </c>
      <c r="W69" s="340">
        <f t="shared" si="3"/>
        <v>-3550.024312846092</v>
      </c>
    </row>
    <row r="70" spans="1:23" x14ac:dyDescent="0.2">
      <c r="A70" s="19" t="s">
        <v>148</v>
      </c>
      <c r="B70" s="12" t="s">
        <v>120</v>
      </c>
      <c r="C70" s="55" t="s">
        <v>149</v>
      </c>
      <c r="D70" s="6">
        <v>2314.92</v>
      </c>
      <c r="E70" s="93">
        <v>3870.4856703076662</v>
      </c>
      <c r="F70" s="273"/>
      <c r="G70" s="317">
        <v>1463.52</v>
      </c>
      <c r="H70" s="317">
        <v>5594.683917562028</v>
      </c>
      <c r="I70" s="317">
        <v>0</v>
      </c>
      <c r="J70" s="167">
        <v>0</v>
      </c>
      <c r="K70" s="88"/>
      <c r="L70" s="339">
        <v>1463.52</v>
      </c>
      <c r="M70" s="339">
        <v>0</v>
      </c>
      <c r="N70" s="339">
        <v>0</v>
      </c>
      <c r="O70" s="339">
        <v>0</v>
      </c>
      <c r="P70" s="304">
        <v>4</v>
      </c>
      <c r="Q70" s="89">
        <v>365.88</v>
      </c>
      <c r="T70" s="167">
        <f t="shared" si="4"/>
        <v>7058.2039175620284</v>
      </c>
      <c r="U70" s="167">
        <f t="shared" si="5"/>
        <v>0</v>
      </c>
      <c r="V70" s="339">
        <f t="shared" si="6"/>
        <v>1463.52</v>
      </c>
      <c r="W70" s="340">
        <f t="shared" si="3"/>
        <v>-5594.683917562028</v>
      </c>
    </row>
    <row r="71" spans="1:23" x14ac:dyDescent="0.2">
      <c r="A71" s="19" t="s">
        <v>150</v>
      </c>
      <c r="B71" s="12" t="s">
        <v>151</v>
      </c>
      <c r="C71" s="55" t="s">
        <v>152</v>
      </c>
      <c r="D71" s="6">
        <v>9260.1</v>
      </c>
      <c r="E71" s="93">
        <v>10861.671986526959</v>
      </c>
      <c r="F71" s="273"/>
      <c r="G71" s="317">
        <v>11342.23</v>
      </c>
      <c r="H71" s="317">
        <v>13441.604139978221</v>
      </c>
      <c r="I71" s="317">
        <v>0</v>
      </c>
      <c r="J71" s="167">
        <v>0</v>
      </c>
      <c r="K71" s="88"/>
      <c r="L71" s="339">
        <v>69286.98000000001</v>
      </c>
      <c r="M71" s="339">
        <v>0</v>
      </c>
      <c r="N71" s="339">
        <v>0</v>
      </c>
      <c r="O71" s="339">
        <v>0</v>
      </c>
      <c r="P71" s="304">
        <v>26</v>
      </c>
      <c r="Q71" s="89">
        <v>2664.8838461538467</v>
      </c>
      <c r="T71" s="167">
        <f t="shared" si="4"/>
        <v>24783.834139978222</v>
      </c>
      <c r="U71" s="167">
        <f t="shared" si="5"/>
        <v>0</v>
      </c>
      <c r="V71" s="339">
        <f t="shared" si="6"/>
        <v>69286.98000000001</v>
      </c>
      <c r="W71" s="340">
        <f t="shared" si="3"/>
        <v>44503.145860021788</v>
      </c>
    </row>
    <row r="72" spans="1:23" x14ac:dyDescent="0.2">
      <c r="A72" s="19" t="s">
        <v>153</v>
      </c>
      <c r="B72" s="12" t="s">
        <v>151</v>
      </c>
      <c r="C72" s="55" t="s">
        <v>154</v>
      </c>
      <c r="D72" s="6">
        <v>5401.62</v>
      </c>
      <c r="E72" s="93">
        <v>9963.3555183408262</v>
      </c>
      <c r="F72" s="273"/>
      <c r="G72" s="317">
        <v>5122.3100000000004</v>
      </c>
      <c r="H72" s="317">
        <v>8716.5887295535304</v>
      </c>
      <c r="I72" s="317">
        <v>0</v>
      </c>
      <c r="J72" s="167">
        <v>0</v>
      </c>
      <c r="K72" s="88"/>
      <c r="L72" s="339">
        <v>5122.3100000000004</v>
      </c>
      <c r="M72" s="339">
        <v>0</v>
      </c>
      <c r="N72" s="339">
        <v>0</v>
      </c>
      <c r="O72" s="339">
        <v>0</v>
      </c>
      <c r="P72" s="304">
        <v>13</v>
      </c>
      <c r="Q72" s="89">
        <v>394.02384615384619</v>
      </c>
      <c r="T72" s="167">
        <f t="shared" ref="T72:T103" si="7">G72+H72+I72</f>
        <v>13838.89872955353</v>
      </c>
      <c r="U72" s="167">
        <f t="shared" ref="U72:U103" si="8">J72</f>
        <v>0</v>
      </c>
      <c r="V72" s="339">
        <f t="shared" ref="V72:V103" si="9">O72+M72+N72+L72</f>
        <v>5122.3100000000004</v>
      </c>
      <c r="W72" s="340">
        <f t="shared" si="3"/>
        <v>-8716.5887295535285</v>
      </c>
    </row>
    <row r="73" spans="1:23" x14ac:dyDescent="0.2">
      <c r="A73" s="19" t="s">
        <v>155</v>
      </c>
      <c r="B73" s="12" t="s">
        <v>151</v>
      </c>
      <c r="C73" s="55" t="s">
        <v>156</v>
      </c>
      <c r="D73" s="6">
        <v>0</v>
      </c>
      <c r="E73" s="93">
        <v>0</v>
      </c>
      <c r="F73" s="273"/>
      <c r="G73" s="317">
        <v>731.75</v>
      </c>
      <c r="H73" s="317">
        <v>0</v>
      </c>
      <c r="I73" s="317">
        <v>0</v>
      </c>
      <c r="J73" s="167">
        <v>0</v>
      </c>
      <c r="K73" s="88"/>
      <c r="L73" s="339">
        <v>735</v>
      </c>
      <c r="M73" s="339">
        <v>0</v>
      </c>
      <c r="N73" s="339">
        <v>0</v>
      </c>
      <c r="O73" s="339">
        <v>0</v>
      </c>
      <c r="P73" s="304">
        <v>1</v>
      </c>
      <c r="Q73" s="89">
        <v>735</v>
      </c>
      <c r="T73" s="167">
        <f t="shared" si="7"/>
        <v>731.75</v>
      </c>
      <c r="U73" s="167">
        <f t="shared" si="8"/>
        <v>0</v>
      </c>
      <c r="V73" s="339">
        <f t="shared" si="9"/>
        <v>735</v>
      </c>
      <c r="W73" s="340">
        <f t="shared" ref="W73:W136" si="10">+V73-SUM(T73:U73)</f>
        <v>3.25</v>
      </c>
    </row>
    <row r="74" spans="1:23" x14ac:dyDescent="0.2">
      <c r="A74" s="19" t="s">
        <v>157</v>
      </c>
      <c r="B74" s="12" t="s">
        <v>158</v>
      </c>
      <c r="C74" s="55" t="s">
        <v>159</v>
      </c>
      <c r="D74" s="6">
        <v>415536.4</v>
      </c>
      <c r="E74" s="93">
        <v>834695.91272002296</v>
      </c>
      <c r="F74" s="273"/>
      <c r="G74" s="317">
        <v>384905.07</v>
      </c>
      <c r="H74" s="317">
        <v>782822.50987693144</v>
      </c>
      <c r="I74" s="317">
        <v>0</v>
      </c>
      <c r="J74" s="167">
        <v>140243.75</v>
      </c>
      <c r="K74" s="88"/>
      <c r="L74" s="339">
        <v>3972217.8699999987</v>
      </c>
      <c r="M74" s="339">
        <v>447067.52000000008</v>
      </c>
      <c r="N74" s="339">
        <v>0</v>
      </c>
      <c r="O74" s="339">
        <v>120908.12</v>
      </c>
      <c r="P74" s="304">
        <v>983</v>
      </c>
      <c r="Q74" s="89">
        <v>4163.912502543234</v>
      </c>
      <c r="T74" s="167">
        <f t="shared" si="7"/>
        <v>1167727.5798769314</v>
      </c>
      <c r="U74" s="167">
        <f t="shared" si="8"/>
        <v>140243.75</v>
      </c>
      <c r="V74" s="339">
        <f t="shared" si="9"/>
        <v>4540193.5099999988</v>
      </c>
      <c r="W74" s="340">
        <f t="shared" si="10"/>
        <v>3232222.1801230675</v>
      </c>
    </row>
    <row r="75" spans="1:23" x14ac:dyDescent="0.2">
      <c r="A75" s="19" t="s">
        <v>160</v>
      </c>
      <c r="B75" s="12" t="s">
        <v>158</v>
      </c>
      <c r="C75" s="55" t="s">
        <v>161</v>
      </c>
      <c r="D75" s="6">
        <v>272012.2</v>
      </c>
      <c r="E75" s="93">
        <v>448810.98830996914</v>
      </c>
      <c r="F75" s="273"/>
      <c r="G75" s="317">
        <v>240748.32</v>
      </c>
      <c r="H75" s="317">
        <v>424161.83859183226</v>
      </c>
      <c r="I75" s="317">
        <v>0</v>
      </c>
      <c r="J75" s="167">
        <v>67850.3</v>
      </c>
      <c r="K75" s="88"/>
      <c r="L75" s="339">
        <v>746400.56</v>
      </c>
      <c r="M75" s="339">
        <v>0</v>
      </c>
      <c r="N75" s="339">
        <v>0</v>
      </c>
      <c r="O75" s="339">
        <v>114934.19</v>
      </c>
      <c r="P75" s="304">
        <v>586</v>
      </c>
      <c r="Q75" s="89">
        <v>1469.8545221843003</v>
      </c>
      <c r="T75" s="167">
        <f t="shared" si="7"/>
        <v>664910.15859183227</v>
      </c>
      <c r="U75" s="167">
        <f t="shared" si="8"/>
        <v>67850.3</v>
      </c>
      <c r="V75" s="339">
        <f t="shared" si="9"/>
        <v>861334.75</v>
      </c>
      <c r="W75" s="340">
        <f t="shared" si="10"/>
        <v>128574.29140816769</v>
      </c>
    </row>
    <row r="76" spans="1:23" x14ac:dyDescent="0.2">
      <c r="A76" s="19" t="s">
        <v>162</v>
      </c>
      <c r="B76" s="12" t="s">
        <v>158</v>
      </c>
      <c r="C76" s="55" t="s">
        <v>482</v>
      </c>
      <c r="D76" s="6">
        <v>58259.66</v>
      </c>
      <c r="E76" s="93">
        <v>119813.84055171012</v>
      </c>
      <c r="F76" s="273"/>
      <c r="G76" s="317">
        <v>48296.08</v>
      </c>
      <c r="H76" s="317">
        <v>103662.44073689265</v>
      </c>
      <c r="I76" s="317">
        <v>0</v>
      </c>
      <c r="J76" s="167">
        <v>18438</v>
      </c>
      <c r="K76" s="88"/>
      <c r="L76" s="339">
        <v>200220.05</v>
      </c>
      <c r="M76" s="339">
        <v>0</v>
      </c>
      <c r="N76" s="339">
        <v>0</v>
      </c>
      <c r="O76" s="339">
        <v>15527.73</v>
      </c>
      <c r="P76" s="304">
        <v>124</v>
      </c>
      <c r="Q76" s="89">
        <v>1739.9014516129032</v>
      </c>
      <c r="T76" s="167">
        <f t="shared" si="7"/>
        <v>151958.52073689265</v>
      </c>
      <c r="U76" s="167">
        <f t="shared" si="8"/>
        <v>18438</v>
      </c>
      <c r="V76" s="339">
        <f t="shared" si="9"/>
        <v>215747.78</v>
      </c>
      <c r="W76" s="340">
        <f t="shared" si="10"/>
        <v>45351.259263107349</v>
      </c>
    </row>
    <row r="77" spans="1:23" x14ac:dyDescent="0.2">
      <c r="A77" s="19" t="s">
        <v>163</v>
      </c>
      <c r="B77" s="12" t="s">
        <v>164</v>
      </c>
      <c r="C77" s="55" t="s">
        <v>165</v>
      </c>
      <c r="D77" s="6">
        <v>1543.28</v>
      </c>
      <c r="E77" s="93">
        <v>4480.0038184202776</v>
      </c>
      <c r="F77" s="273"/>
      <c r="G77" s="317">
        <v>0</v>
      </c>
      <c r="H77" s="317">
        <v>3306.2377067243406</v>
      </c>
      <c r="I77" s="317">
        <v>0</v>
      </c>
      <c r="J77" s="167">
        <v>0</v>
      </c>
      <c r="K77" s="88"/>
      <c r="L77" s="339">
        <v>0</v>
      </c>
      <c r="M77" s="339">
        <v>0</v>
      </c>
      <c r="N77" s="339">
        <v>0</v>
      </c>
      <c r="O77" s="339">
        <v>0</v>
      </c>
      <c r="P77" s="304">
        <v>0</v>
      </c>
      <c r="Q77" s="89" t="s">
        <v>683</v>
      </c>
      <c r="T77" s="167">
        <f t="shared" si="7"/>
        <v>3306.2377067243406</v>
      </c>
      <c r="U77" s="167">
        <f t="shared" si="8"/>
        <v>0</v>
      </c>
      <c r="V77" s="339">
        <f t="shared" si="9"/>
        <v>0</v>
      </c>
      <c r="W77" s="340">
        <f t="shared" si="10"/>
        <v>-3306.2377067243406</v>
      </c>
    </row>
    <row r="78" spans="1:23" x14ac:dyDescent="0.2">
      <c r="A78" s="19" t="s">
        <v>166</v>
      </c>
      <c r="B78" s="12" t="s">
        <v>167</v>
      </c>
      <c r="C78" s="55" t="s">
        <v>168</v>
      </c>
      <c r="D78" s="6">
        <v>13889.8</v>
      </c>
      <c r="E78" s="93">
        <v>36047.104713468674</v>
      </c>
      <c r="F78" s="273"/>
      <c r="G78" s="317">
        <v>10976.38</v>
      </c>
      <c r="H78" s="317">
        <v>28776.380186017308</v>
      </c>
      <c r="I78" s="317">
        <v>0</v>
      </c>
      <c r="J78" s="167">
        <v>0</v>
      </c>
      <c r="K78" s="88"/>
      <c r="L78" s="339">
        <v>29481.23</v>
      </c>
      <c r="M78" s="339">
        <v>0</v>
      </c>
      <c r="N78" s="339">
        <v>0</v>
      </c>
      <c r="O78" s="339">
        <v>0</v>
      </c>
      <c r="P78" s="304">
        <v>28</v>
      </c>
      <c r="Q78" s="89">
        <v>1052.9010714285714</v>
      </c>
      <c r="T78" s="167">
        <f t="shared" si="7"/>
        <v>39752.760186017309</v>
      </c>
      <c r="U78" s="167">
        <f t="shared" si="8"/>
        <v>0</v>
      </c>
      <c r="V78" s="339">
        <f t="shared" si="9"/>
        <v>29481.23</v>
      </c>
      <c r="W78" s="340">
        <f t="shared" si="10"/>
        <v>-10271.530186017309</v>
      </c>
    </row>
    <row r="79" spans="1:23" x14ac:dyDescent="0.2">
      <c r="A79" s="19" t="s">
        <v>169</v>
      </c>
      <c r="B79" s="12" t="s">
        <v>167</v>
      </c>
      <c r="C79" s="55" t="s">
        <v>170</v>
      </c>
      <c r="D79" s="6">
        <v>26622.560000000001</v>
      </c>
      <c r="E79" s="93">
        <v>49696.12509907702</v>
      </c>
      <c r="F79" s="273"/>
      <c r="G79" s="317">
        <v>22684.46</v>
      </c>
      <c r="H79" s="317">
        <v>43382.413908447466</v>
      </c>
      <c r="I79" s="317">
        <v>0</v>
      </c>
      <c r="J79" s="167">
        <v>0</v>
      </c>
      <c r="K79" s="88"/>
      <c r="L79" s="339">
        <v>22684.46</v>
      </c>
      <c r="M79" s="339">
        <v>0</v>
      </c>
      <c r="N79" s="339">
        <v>0</v>
      </c>
      <c r="O79" s="339">
        <v>11991.78</v>
      </c>
      <c r="P79" s="304">
        <v>52</v>
      </c>
      <c r="Q79" s="89">
        <v>666.85076923076917</v>
      </c>
      <c r="T79" s="167">
        <f t="shared" si="7"/>
        <v>66066.873908447466</v>
      </c>
      <c r="U79" s="167">
        <f t="shared" si="8"/>
        <v>0</v>
      </c>
      <c r="V79" s="339">
        <f t="shared" si="9"/>
        <v>34676.239999999998</v>
      </c>
      <c r="W79" s="340">
        <f t="shared" si="10"/>
        <v>-31390.633908447468</v>
      </c>
    </row>
    <row r="80" spans="1:23" x14ac:dyDescent="0.2">
      <c r="A80" s="19" t="s">
        <v>171</v>
      </c>
      <c r="B80" s="12" t="s">
        <v>172</v>
      </c>
      <c r="C80" s="55" t="s">
        <v>173</v>
      </c>
      <c r="D80" s="6">
        <v>44370.28</v>
      </c>
      <c r="E80" s="93">
        <v>97981.556839566096</v>
      </c>
      <c r="F80" s="273"/>
      <c r="G80" s="317">
        <v>36587.97</v>
      </c>
      <c r="H80" s="317">
        <v>74514.10758317943</v>
      </c>
      <c r="I80" s="317">
        <v>0</v>
      </c>
      <c r="J80" s="167">
        <v>0</v>
      </c>
      <c r="K80" s="88"/>
      <c r="L80" s="339">
        <v>281291.86999999988</v>
      </c>
      <c r="M80" s="339">
        <v>0</v>
      </c>
      <c r="N80" s="339">
        <v>0</v>
      </c>
      <c r="O80" s="339">
        <v>13298</v>
      </c>
      <c r="P80" s="304">
        <v>97</v>
      </c>
      <c r="Q80" s="89">
        <v>3037.0089690721638</v>
      </c>
      <c r="T80" s="167">
        <f t="shared" si="7"/>
        <v>111102.07758317943</v>
      </c>
      <c r="U80" s="167">
        <f t="shared" si="8"/>
        <v>0</v>
      </c>
      <c r="V80" s="339">
        <f t="shared" si="9"/>
        <v>294589.86999999988</v>
      </c>
      <c r="W80" s="340">
        <f t="shared" si="10"/>
        <v>183487.79241682045</v>
      </c>
    </row>
    <row r="81" spans="1:23" x14ac:dyDescent="0.2">
      <c r="A81" s="19" t="s">
        <v>174</v>
      </c>
      <c r="B81" s="12" t="s">
        <v>175</v>
      </c>
      <c r="C81" s="55" t="s">
        <v>176</v>
      </c>
      <c r="D81" s="6">
        <v>0</v>
      </c>
      <c r="E81" s="93">
        <v>0</v>
      </c>
      <c r="F81" s="273"/>
      <c r="G81" s="317">
        <v>0</v>
      </c>
      <c r="H81" s="317">
        <v>0</v>
      </c>
      <c r="I81" s="317">
        <v>0</v>
      </c>
      <c r="J81" s="167">
        <v>0</v>
      </c>
      <c r="K81" s="88"/>
      <c r="L81" s="339">
        <v>0</v>
      </c>
      <c r="M81" s="339">
        <v>0</v>
      </c>
      <c r="N81" s="339">
        <v>0</v>
      </c>
      <c r="O81" s="339">
        <v>0</v>
      </c>
      <c r="P81" s="304">
        <v>0</v>
      </c>
      <c r="Q81" s="89" t="s">
        <v>683</v>
      </c>
      <c r="T81" s="167">
        <f t="shared" si="7"/>
        <v>0</v>
      </c>
      <c r="U81" s="167">
        <f t="shared" si="8"/>
        <v>0</v>
      </c>
      <c r="V81" s="339">
        <f t="shared" si="9"/>
        <v>0</v>
      </c>
      <c r="W81" s="340">
        <f t="shared" si="10"/>
        <v>0</v>
      </c>
    </row>
    <row r="82" spans="1:23" x14ac:dyDescent="0.2">
      <c r="A82" s="19" t="s">
        <v>177</v>
      </c>
      <c r="B82" s="12" t="s">
        <v>178</v>
      </c>
      <c r="C82" s="55" t="s">
        <v>179</v>
      </c>
      <c r="D82" s="6">
        <v>1157.46</v>
      </c>
      <c r="E82" s="93">
        <v>1517.0250655168761</v>
      </c>
      <c r="F82" s="273"/>
      <c r="G82" s="317">
        <v>731.76</v>
      </c>
      <c r="H82" s="317">
        <v>2141.7378405997874</v>
      </c>
      <c r="I82" s="317">
        <v>0</v>
      </c>
      <c r="J82" s="167">
        <v>0</v>
      </c>
      <c r="K82" s="88"/>
      <c r="L82" s="339">
        <v>731.76</v>
      </c>
      <c r="M82" s="339">
        <v>0</v>
      </c>
      <c r="N82" s="339">
        <v>0</v>
      </c>
      <c r="O82" s="339">
        <v>0</v>
      </c>
      <c r="P82" s="304">
        <v>2</v>
      </c>
      <c r="Q82" s="89">
        <v>365.88</v>
      </c>
      <c r="T82" s="167">
        <f t="shared" si="7"/>
        <v>2873.4978405997872</v>
      </c>
      <c r="U82" s="167">
        <f t="shared" si="8"/>
        <v>0</v>
      </c>
      <c r="V82" s="339">
        <f t="shared" si="9"/>
        <v>731.76</v>
      </c>
      <c r="W82" s="340">
        <f t="shared" si="10"/>
        <v>-2141.737840599787</v>
      </c>
    </row>
    <row r="83" spans="1:23" x14ac:dyDescent="0.2">
      <c r="A83" s="19" t="s">
        <v>180</v>
      </c>
      <c r="B83" s="12" t="s">
        <v>178</v>
      </c>
      <c r="C83" s="55" t="s">
        <v>181</v>
      </c>
      <c r="D83" s="6">
        <v>0</v>
      </c>
      <c r="E83" s="93">
        <v>0</v>
      </c>
      <c r="F83" s="273"/>
      <c r="G83" s="317">
        <v>0</v>
      </c>
      <c r="H83" s="317">
        <v>0</v>
      </c>
      <c r="I83" s="317">
        <v>0</v>
      </c>
      <c r="J83" s="167">
        <v>0</v>
      </c>
      <c r="K83" s="88"/>
      <c r="L83" s="339">
        <v>0</v>
      </c>
      <c r="M83" s="339">
        <v>0</v>
      </c>
      <c r="N83" s="339">
        <v>0</v>
      </c>
      <c r="O83" s="339">
        <v>0</v>
      </c>
      <c r="P83" s="304">
        <v>0</v>
      </c>
      <c r="Q83" s="89" t="s">
        <v>683</v>
      </c>
      <c r="T83" s="167">
        <f t="shared" si="7"/>
        <v>0</v>
      </c>
      <c r="U83" s="167">
        <f t="shared" si="8"/>
        <v>0</v>
      </c>
      <c r="V83" s="339">
        <f t="shared" si="9"/>
        <v>0</v>
      </c>
      <c r="W83" s="340">
        <f t="shared" si="10"/>
        <v>0</v>
      </c>
    </row>
    <row r="84" spans="1:23" x14ac:dyDescent="0.2">
      <c r="A84" s="19" t="s">
        <v>182</v>
      </c>
      <c r="B84" s="12" t="s">
        <v>183</v>
      </c>
      <c r="C84" s="55" t="s">
        <v>184</v>
      </c>
      <c r="D84" s="6">
        <v>1157.46</v>
      </c>
      <c r="E84" s="93">
        <v>3793.3944143310659</v>
      </c>
      <c r="F84" s="273"/>
      <c r="G84" s="317">
        <v>731.76</v>
      </c>
      <c r="H84" s="317">
        <v>3655.3021989317922</v>
      </c>
      <c r="I84" s="317">
        <v>0</v>
      </c>
      <c r="J84" s="167">
        <v>0</v>
      </c>
      <c r="K84" s="88"/>
      <c r="L84" s="339">
        <v>731.76</v>
      </c>
      <c r="M84" s="339">
        <v>0</v>
      </c>
      <c r="N84" s="339">
        <v>0</v>
      </c>
      <c r="O84" s="339">
        <v>490</v>
      </c>
      <c r="P84" s="304">
        <v>2</v>
      </c>
      <c r="Q84" s="89">
        <v>610.88</v>
      </c>
      <c r="T84" s="167">
        <f t="shared" si="7"/>
        <v>4387.0621989317924</v>
      </c>
      <c r="U84" s="167">
        <f t="shared" si="8"/>
        <v>0</v>
      </c>
      <c r="V84" s="339">
        <f t="shared" si="9"/>
        <v>1221.76</v>
      </c>
      <c r="W84" s="340">
        <f t="shared" si="10"/>
        <v>-3165.3021989317922</v>
      </c>
    </row>
    <row r="85" spans="1:23" x14ac:dyDescent="0.2">
      <c r="A85" s="19" t="s">
        <v>185</v>
      </c>
      <c r="B85" s="12" t="s">
        <v>186</v>
      </c>
      <c r="C85" s="55" t="s">
        <v>187</v>
      </c>
      <c r="D85" s="6">
        <v>1156350.1399999999</v>
      </c>
      <c r="E85" s="93">
        <v>1802856.8662495133</v>
      </c>
      <c r="F85" s="273"/>
      <c r="G85" s="317">
        <v>1186909.79</v>
      </c>
      <c r="H85" s="317">
        <v>1806088.2290566256</v>
      </c>
      <c r="I85" s="317">
        <v>0</v>
      </c>
      <c r="J85" s="167">
        <v>433725.52</v>
      </c>
      <c r="K85" s="88"/>
      <c r="L85" s="339">
        <v>11858762.860000001</v>
      </c>
      <c r="M85" s="339">
        <v>0</v>
      </c>
      <c r="N85" s="339">
        <v>0</v>
      </c>
      <c r="O85" s="339">
        <v>396755.24000000005</v>
      </c>
      <c r="P85" s="304">
        <v>2751</v>
      </c>
      <c r="Q85" s="89">
        <v>4454.9320610687028</v>
      </c>
      <c r="T85" s="167">
        <f t="shared" si="7"/>
        <v>2992998.0190566257</v>
      </c>
      <c r="U85" s="167">
        <f t="shared" si="8"/>
        <v>433725.52</v>
      </c>
      <c r="V85" s="339">
        <f t="shared" si="9"/>
        <v>12255518.100000001</v>
      </c>
      <c r="W85" s="340">
        <f t="shared" si="10"/>
        <v>8828794.5609433763</v>
      </c>
    </row>
    <row r="86" spans="1:23" x14ac:dyDescent="0.2">
      <c r="A86" s="19" t="s">
        <v>188</v>
      </c>
      <c r="B86" s="12" t="s">
        <v>189</v>
      </c>
      <c r="C86" s="55" t="s">
        <v>190</v>
      </c>
      <c r="D86" s="6">
        <v>0</v>
      </c>
      <c r="E86" s="93">
        <v>0</v>
      </c>
      <c r="F86" s="273"/>
      <c r="G86" s="317">
        <v>0</v>
      </c>
      <c r="H86" s="317">
        <v>0</v>
      </c>
      <c r="I86" s="317">
        <v>0</v>
      </c>
      <c r="J86" s="167">
        <v>0</v>
      </c>
      <c r="K86" s="88"/>
      <c r="L86" s="339">
        <v>0</v>
      </c>
      <c r="M86" s="339">
        <v>0</v>
      </c>
      <c r="N86" s="339">
        <v>0</v>
      </c>
      <c r="O86" s="339">
        <v>0</v>
      </c>
      <c r="P86" s="304">
        <v>0</v>
      </c>
      <c r="Q86" s="89" t="s">
        <v>683</v>
      </c>
      <c r="T86" s="167">
        <f t="shared" si="7"/>
        <v>0</v>
      </c>
      <c r="U86" s="167">
        <f t="shared" si="8"/>
        <v>0</v>
      </c>
      <c r="V86" s="339">
        <f t="shared" si="9"/>
        <v>0</v>
      </c>
      <c r="W86" s="340">
        <f t="shared" si="10"/>
        <v>0</v>
      </c>
    </row>
    <row r="87" spans="1:23" x14ac:dyDescent="0.2">
      <c r="A87" s="19" t="s">
        <v>191</v>
      </c>
      <c r="B87" s="12" t="s">
        <v>189</v>
      </c>
      <c r="C87" s="55" t="s">
        <v>192</v>
      </c>
      <c r="D87" s="6">
        <v>1157.46</v>
      </c>
      <c r="E87" s="93">
        <v>9154.5236374822016</v>
      </c>
      <c r="F87" s="273"/>
      <c r="G87" s="317">
        <v>1097.6400000000001</v>
      </c>
      <c r="H87" s="317">
        <v>3807.5389291235047</v>
      </c>
      <c r="I87" s="317">
        <v>0</v>
      </c>
      <c r="J87" s="167">
        <v>0</v>
      </c>
      <c r="K87" s="88"/>
      <c r="L87" s="339">
        <v>1097.6400000000001</v>
      </c>
      <c r="M87" s="339">
        <v>0</v>
      </c>
      <c r="N87" s="339">
        <v>0</v>
      </c>
      <c r="O87" s="339">
        <v>0</v>
      </c>
      <c r="P87" s="304">
        <v>3</v>
      </c>
      <c r="Q87" s="89">
        <v>365.88000000000005</v>
      </c>
      <c r="T87" s="167">
        <f t="shared" si="7"/>
        <v>4905.1789291235045</v>
      </c>
      <c r="U87" s="167">
        <f t="shared" si="8"/>
        <v>0</v>
      </c>
      <c r="V87" s="339">
        <f t="shared" si="9"/>
        <v>1097.6400000000001</v>
      </c>
      <c r="W87" s="340">
        <f t="shared" si="10"/>
        <v>-3807.5389291235042</v>
      </c>
    </row>
    <row r="88" spans="1:23" x14ac:dyDescent="0.2">
      <c r="A88" s="19" t="s">
        <v>193</v>
      </c>
      <c r="B88" s="12" t="s">
        <v>194</v>
      </c>
      <c r="C88" s="55" t="s">
        <v>195</v>
      </c>
      <c r="D88" s="6">
        <v>385.82</v>
      </c>
      <c r="E88" s="93">
        <v>2407.8128778890123</v>
      </c>
      <c r="F88" s="273"/>
      <c r="G88" s="317">
        <v>365.88</v>
      </c>
      <c r="H88" s="317">
        <v>1169.0770403194986</v>
      </c>
      <c r="I88" s="317">
        <v>0</v>
      </c>
      <c r="J88" s="167">
        <v>0</v>
      </c>
      <c r="K88" s="88"/>
      <c r="L88" s="339">
        <v>365.88</v>
      </c>
      <c r="M88" s="339">
        <v>0</v>
      </c>
      <c r="N88" s="339">
        <v>0</v>
      </c>
      <c r="O88" s="339">
        <v>0</v>
      </c>
      <c r="P88" s="304">
        <v>1</v>
      </c>
      <c r="Q88" s="89">
        <v>365.88</v>
      </c>
      <c r="T88" s="167">
        <f t="shared" si="7"/>
        <v>1534.9570403194984</v>
      </c>
      <c r="U88" s="167">
        <f t="shared" si="8"/>
        <v>0</v>
      </c>
      <c r="V88" s="339">
        <f t="shared" si="9"/>
        <v>365.88</v>
      </c>
      <c r="W88" s="340">
        <f t="shared" si="10"/>
        <v>-1169.0770403194983</v>
      </c>
    </row>
    <row r="89" spans="1:23" x14ac:dyDescent="0.2">
      <c r="A89" s="19" t="s">
        <v>196</v>
      </c>
      <c r="B89" s="12" t="s">
        <v>194</v>
      </c>
      <c r="C89" s="55" t="s">
        <v>197</v>
      </c>
      <c r="D89" s="6">
        <v>385.96</v>
      </c>
      <c r="E89" s="93">
        <v>0</v>
      </c>
      <c r="F89" s="273"/>
      <c r="G89" s="317">
        <v>365.87</v>
      </c>
      <c r="H89" s="317">
        <v>0</v>
      </c>
      <c r="I89" s="317">
        <v>0</v>
      </c>
      <c r="J89" s="167">
        <v>0</v>
      </c>
      <c r="K89" s="88"/>
      <c r="L89" s="339">
        <v>366</v>
      </c>
      <c r="M89" s="339">
        <v>0</v>
      </c>
      <c r="N89" s="339">
        <v>0</v>
      </c>
      <c r="O89" s="339">
        <v>0</v>
      </c>
      <c r="P89" s="304">
        <v>0</v>
      </c>
      <c r="Q89" s="89" t="s">
        <v>683</v>
      </c>
      <c r="T89" s="167">
        <f t="shared" si="7"/>
        <v>365.87</v>
      </c>
      <c r="U89" s="167">
        <f t="shared" si="8"/>
        <v>0</v>
      </c>
      <c r="V89" s="339">
        <f t="shared" si="9"/>
        <v>366</v>
      </c>
      <c r="W89" s="340">
        <f t="shared" si="10"/>
        <v>0.12999999999999545</v>
      </c>
    </row>
    <row r="90" spans="1:23" x14ac:dyDescent="0.2">
      <c r="A90" s="19" t="s">
        <v>198</v>
      </c>
      <c r="B90" s="12" t="s">
        <v>194</v>
      </c>
      <c r="C90" s="55" t="s">
        <v>199</v>
      </c>
      <c r="D90" s="6">
        <v>5787.3</v>
      </c>
      <c r="E90" s="93">
        <v>25187.408954548897</v>
      </c>
      <c r="F90" s="273"/>
      <c r="G90" s="317">
        <v>4756.3999999999996</v>
      </c>
      <c r="H90" s="317">
        <v>15352.68047321128</v>
      </c>
      <c r="I90" s="317">
        <v>0</v>
      </c>
      <c r="J90" s="167">
        <v>0</v>
      </c>
      <c r="K90" s="88"/>
      <c r="L90" s="339">
        <v>22853.83</v>
      </c>
      <c r="M90" s="339">
        <v>0</v>
      </c>
      <c r="N90" s="339">
        <v>0</v>
      </c>
      <c r="O90" s="339">
        <v>0</v>
      </c>
      <c r="P90" s="304">
        <v>9</v>
      </c>
      <c r="Q90" s="89">
        <v>2539.3144444444447</v>
      </c>
      <c r="T90" s="167">
        <f t="shared" si="7"/>
        <v>20109.080473211281</v>
      </c>
      <c r="U90" s="167">
        <f t="shared" si="8"/>
        <v>0</v>
      </c>
      <c r="V90" s="339">
        <f t="shared" si="9"/>
        <v>22853.83</v>
      </c>
      <c r="W90" s="340">
        <f t="shared" si="10"/>
        <v>2744.7495267887207</v>
      </c>
    </row>
    <row r="91" spans="1:23" x14ac:dyDescent="0.2">
      <c r="A91" s="19" t="s">
        <v>200</v>
      </c>
      <c r="B91" s="12" t="s">
        <v>194</v>
      </c>
      <c r="C91" s="55" t="s">
        <v>201</v>
      </c>
      <c r="D91" s="6">
        <v>4630.12</v>
      </c>
      <c r="E91" s="93">
        <v>13323.5618447665</v>
      </c>
      <c r="F91" s="273"/>
      <c r="G91" s="317">
        <v>5488.2</v>
      </c>
      <c r="H91" s="317">
        <v>12526.504238500245</v>
      </c>
      <c r="I91" s="317">
        <v>0</v>
      </c>
      <c r="J91" s="167">
        <v>0</v>
      </c>
      <c r="K91" s="88"/>
      <c r="L91" s="339">
        <v>5488.2</v>
      </c>
      <c r="M91" s="339">
        <v>0</v>
      </c>
      <c r="N91" s="339">
        <v>0</v>
      </c>
      <c r="O91" s="339">
        <v>0</v>
      </c>
      <c r="P91" s="304">
        <v>15</v>
      </c>
      <c r="Q91" s="89">
        <v>365.88</v>
      </c>
      <c r="T91" s="167">
        <f t="shared" si="7"/>
        <v>18014.704238500246</v>
      </c>
      <c r="U91" s="167">
        <f t="shared" si="8"/>
        <v>0</v>
      </c>
      <c r="V91" s="339">
        <f t="shared" si="9"/>
        <v>5488.2</v>
      </c>
      <c r="W91" s="340">
        <f t="shared" si="10"/>
        <v>-12526.504238500245</v>
      </c>
    </row>
    <row r="92" spans="1:23" x14ac:dyDescent="0.2">
      <c r="A92" s="19" t="s">
        <v>202</v>
      </c>
      <c r="B92" s="12" t="s">
        <v>194</v>
      </c>
      <c r="C92" s="55" t="s">
        <v>203</v>
      </c>
      <c r="D92" s="6">
        <v>29323.3</v>
      </c>
      <c r="E92" s="93">
        <v>57465.917600028013</v>
      </c>
      <c r="F92" s="273"/>
      <c r="G92" s="317">
        <v>28904.44</v>
      </c>
      <c r="H92" s="317">
        <v>47439.3173595689</v>
      </c>
      <c r="I92" s="317">
        <v>0</v>
      </c>
      <c r="J92" s="167">
        <v>0</v>
      </c>
      <c r="K92" s="88"/>
      <c r="L92" s="339">
        <v>51593.91</v>
      </c>
      <c r="M92" s="339">
        <v>0</v>
      </c>
      <c r="N92" s="339">
        <v>0</v>
      </c>
      <c r="O92" s="339">
        <v>9900</v>
      </c>
      <c r="P92" s="304">
        <v>71</v>
      </c>
      <c r="Q92" s="89">
        <v>866.11140845070429</v>
      </c>
      <c r="T92" s="167">
        <f t="shared" si="7"/>
        <v>76343.757359568903</v>
      </c>
      <c r="U92" s="167">
        <f t="shared" si="8"/>
        <v>0</v>
      </c>
      <c r="V92" s="339">
        <f t="shared" si="9"/>
        <v>61493.91</v>
      </c>
      <c r="W92" s="340">
        <f t="shared" si="10"/>
        <v>-14849.847359568899</v>
      </c>
    </row>
    <row r="93" spans="1:23" x14ac:dyDescent="0.2">
      <c r="A93" s="19" t="s">
        <v>204</v>
      </c>
      <c r="B93" s="12" t="s">
        <v>205</v>
      </c>
      <c r="C93" s="55" t="s">
        <v>206</v>
      </c>
      <c r="D93" s="6">
        <v>64047.66</v>
      </c>
      <c r="E93" s="93">
        <v>110304.00476725171</v>
      </c>
      <c r="F93" s="273"/>
      <c r="G93" s="317">
        <v>58174.77</v>
      </c>
      <c r="H93" s="317">
        <v>110353.81953037043</v>
      </c>
      <c r="I93" s="317">
        <v>0</v>
      </c>
      <c r="J93" s="167">
        <v>24312</v>
      </c>
      <c r="K93" s="88"/>
      <c r="L93" s="339">
        <v>58174.770000000004</v>
      </c>
      <c r="M93" s="339">
        <v>0</v>
      </c>
      <c r="N93" s="339">
        <v>0</v>
      </c>
      <c r="O93" s="339">
        <v>24312</v>
      </c>
      <c r="P93" s="304">
        <v>144</v>
      </c>
      <c r="Q93" s="89">
        <v>572.82479166666667</v>
      </c>
      <c r="T93" s="167">
        <f t="shared" si="7"/>
        <v>168528.58953037043</v>
      </c>
      <c r="U93" s="167">
        <f t="shared" si="8"/>
        <v>24312</v>
      </c>
      <c r="V93" s="339">
        <f t="shared" si="9"/>
        <v>82486.77</v>
      </c>
      <c r="W93" s="340">
        <f t="shared" si="10"/>
        <v>-110353.81953037043</v>
      </c>
    </row>
    <row r="94" spans="1:23" x14ac:dyDescent="0.2">
      <c r="A94" s="19" t="s">
        <v>207</v>
      </c>
      <c r="B94" s="12" t="s">
        <v>208</v>
      </c>
      <c r="C94" s="55" t="s">
        <v>209</v>
      </c>
      <c r="D94" s="6">
        <v>60962.22</v>
      </c>
      <c r="E94" s="93">
        <v>101959.22181560344</v>
      </c>
      <c r="F94" s="273"/>
      <c r="G94" s="317">
        <v>58174.75</v>
      </c>
      <c r="H94" s="317">
        <v>96233.98403878657</v>
      </c>
      <c r="I94" s="317">
        <v>0</v>
      </c>
      <c r="J94" s="167">
        <v>18581.64</v>
      </c>
      <c r="K94" s="88"/>
      <c r="L94" s="339">
        <v>58174.749999999993</v>
      </c>
      <c r="M94" s="339">
        <v>58943.28</v>
      </c>
      <c r="N94" s="339">
        <v>0</v>
      </c>
      <c r="O94" s="339">
        <v>18291.32</v>
      </c>
      <c r="P94" s="304">
        <v>142</v>
      </c>
      <c r="Q94" s="89">
        <v>538.49345070422532</v>
      </c>
      <c r="T94" s="167">
        <f t="shared" si="7"/>
        <v>154408.73403878656</v>
      </c>
      <c r="U94" s="167">
        <f t="shared" si="8"/>
        <v>18581.64</v>
      </c>
      <c r="V94" s="339">
        <f t="shared" si="9"/>
        <v>135409.35</v>
      </c>
      <c r="W94" s="340">
        <f t="shared" si="10"/>
        <v>-37581.024038786563</v>
      </c>
    </row>
    <row r="95" spans="1:23" x14ac:dyDescent="0.2">
      <c r="A95" s="19" t="s">
        <v>210</v>
      </c>
      <c r="B95" s="12" t="s">
        <v>208</v>
      </c>
      <c r="C95" s="55" t="s">
        <v>211</v>
      </c>
      <c r="D95" s="6">
        <v>13890.5</v>
      </c>
      <c r="E95" s="93">
        <v>21413.303015155121</v>
      </c>
      <c r="F95" s="273"/>
      <c r="G95" s="317">
        <v>10610.49</v>
      </c>
      <c r="H95" s="317">
        <v>20918.834654407434</v>
      </c>
      <c r="I95" s="317">
        <v>0</v>
      </c>
      <c r="J95" s="167">
        <v>0</v>
      </c>
      <c r="K95" s="88"/>
      <c r="L95" s="339">
        <v>10610.490000000002</v>
      </c>
      <c r="M95" s="339">
        <v>0</v>
      </c>
      <c r="N95" s="339">
        <v>0</v>
      </c>
      <c r="O95" s="339">
        <v>2778</v>
      </c>
      <c r="P95" s="304">
        <v>26</v>
      </c>
      <c r="Q95" s="89">
        <v>514.9419230769231</v>
      </c>
      <c r="T95" s="167">
        <f t="shared" si="7"/>
        <v>31529.324654407435</v>
      </c>
      <c r="U95" s="167">
        <f t="shared" si="8"/>
        <v>0</v>
      </c>
      <c r="V95" s="339">
        <f t="shared" si="9"/>
        <v>13388.490000000002</v>
      </c>
      <c r="W95" s="340">
        <f t="shared" si="10"/>
        <v>-18140.834654407434</v>
      </c>
    </row>
    <row r="96" spans="1:23" x14ac:dyDescent="0.2">
      <c r="A96" s="19" t="s">
        <v>212</v>
      </c>
      <c r="B96" s="12" t="s">
        <v>208</v>
      </c>
      <c r="C96" s="55" t="s">
        <v>213</v>
      </c>
      <c r="D96" s="6">
        <v>6173.4</v>
      </c>
      <c r="E96" s="93">
        <v>11239.685203400473</v>
      </c>
      <c r="F96" s="273"/>
      <c r="G96" s="317">
        <v>10244.58</v>
      </c>
      <c r="H96" s="317">
        <v>10554.195982925923</v>
      </c>
      <c r="I96" s="317">
        <v>0</v>
      </c>
      <c r="J96" s="167">
        <v>0</v>
      </c>
      <c r="K96" s="88"/>
      <c r="L96" s="339">
        <v>9259.02</v>
      </c>
      <c r="M96" s="339">
        <v>0</v>
      </c>
      <c r="N96" s="339">
        <v>0</v>
      </c>
      <c r="O96" s="339">
        <v>2939.37</v>
      </c>
      <c r="P96" s="304">
        <v>22</v>
      </c>
      <c r="Q96" s="89">
        <v>554.47227272727275</v>
      </c>
      <c r="T96" s="167">
        <f t="shared" si="7"/>
        <v>20798.775982925923</v>
      </c>
      <c r="U96" s="167">
        <f t="shared" si="8"/>
        <v>0</v>
      </c>
      <c r="V96" s="339">
        <f t="shared" si="9"/>
        <v>12198.39</v>
      </c>
      <c r="W96" s="340">
        <f t="shared" si="10"/>
        <v>-8600.3859829259236</v>
      </c>
    </row>
    <row r="97" spans="1:23" x14ac:dyDescent="0.2">
      <c r="A97" s="19" t="s">
        <v>214</v>
      </c>
      <c r="B97" s="12" t="s">
        <v>215</v>
      </c>
      <c r="C97" s="55" t="s">
        <v>216</v>
      </c>
      <c r="D97" s="6">
        <v>443709.8</v>
      </c>
      <c r="E97" s="93">
        <v>747092.42330270587</v>
      </c>
      <c r="F97" s="273"/>
      <c r="G97" s="317">
        <v>437224.06</v>
      </c>
      <c r="H97" s="317">
        <v>703106.86346782849</v>
      </c>
      <c r="I97" s="317">
        <v>0</v>
      </c>
      <c r="J97" s="167">
        <v>120873.73</v>
      </c>
      <c r="K97" s="88"/>
      <c r="L97" s="339">
        <v>6174866.9100000029</v>
      </c>
      <c r="M97" s="339">
        <v>0</v>
      </c>
      <c r="N97" s="339">
        <v>23718.699999999997</v>
      </c>
      <c r="O97" s="339">
        <v>114270.5</v>
      </c>
      <c r="P97" s="304">
        <v>941</v>
      </c>
      <c r="Q97" s="89">
        <v>6683.4616471838499</v>
      </c>
      <c r="T97" s="167">
        <f t="shared" si="7"/>
        <v>1140330.9234678284</v>
      </c>
      <c r="U97" s="167">
        <f t="shared" si="8"/>
        <v>120873.73</v>
      </c>
      <c r="V97" s="339">
        <f t="shared" si="9"/>
        <v>6312856.1100000031</v>
      </c>
      <c r="W97" s="340">
        <f t="shared" si="10"/>
        <v>5051651.4565321747</v>
      </c>
    </row>
    <row r="98" spans="1:23" x14ac:dyDescent="0.2">
      <c r="A98" s="19" t="s">
        <v>217</v>
      </c>
      <c r="B98" s="12" t="s">
        <v>215</v>
      </c>
      <c r="C98" s="55" t="s">
        <v>218</v>
      </c>
      <c r="D98" s="6">
        <v>146619.57999999999</v>
      </c>
      <c r="E98" s="93">
        <v>243146.90934639331</v>
      </c>
      <c r="F98" s="273"/>
      <c r="G98" s="317">
        <v>122935.13</v>
      </c>
      <c r="H98" s="317">
        <v>211168.70184955836</v>
      </c>
      <c r="I98" s="317">
        <v>0</v>
      </c>
      <c r="J98" s="167">
        <v>40352.850000000006</v>
      </c>
      <c r="K98" s="88"/>
      <c r="L98" s="339">
        <v>2598516.1999999997</v>
      </c>
      <c r="M98" s="339">
        <v>1564.4</v>
      </c>
      <c r="N98" s="339">
        <v>0</v>
      </c>
      <c r="O98" s="339">
        <v>42513.66</v>
      </c>
      <c r="P98" s="304">
        <v>281</v>
      </c>
      <c r="Q98" s="89">
        <v>9398.6827758007112</v>
      </c>
      <c r="T98" s="167">
        <f t="shared" si="7"/>
        <v>334103.8318495584</v>
      </c>
      <c r="U98" s="167">
        <f t="shared" si="8"/>
        <v>40352.850000000006</v>
      </c>
      <c r="V98" s="339">
        <f t="shared" si="9"/>
        <v>2642594.2599999998</v>
      </c>
      <c r="W98" s="340">
        <f t="shared" si="10"/>
        <v>2268137.5781504414</v>
      </c>
    </row>
    <row r="99" spans="1:23" x14ac:dyDescent="0.2">
      <c r="A99" s="19" t="s">
        <v>219</v>
      </c>
      <c r="B99" s="12" t="s">
        <v>215</v>
      </c>
      <c r="C99" s="55" t="s">
        <v>220</v>
      </c>
      <c r="D99" s="6">
        <v>41285.120000000003</v>
      </c>
      <c r="E99" s="93">
        <v>96831.350032920891</v>
      </c>
      <c r="F99" s="273"/>
      <c r="G99" s="317">
        <v>35124.239999999998</v>
      </c>
      <c r="H99" s="317">
        <v>65233.965808593028</v>
      </c>
      <c r="I99" s="317">
        <v>0</v>
      </c>
      <c r="J99" s="167">
        <v>0</v>
      </c>
      <c r="K99" s="88"/>
      <c r="L99" s="339">
        <v>16929.400000000001</v>
      </c>
      <c r="M99" s="339">
        <v>1432.03</v>
      </c>
      <c r="N99" s="339">
        <v>0</v>
      </c>
      <c r="O99" s="339">
        <v>12156</v>
      </c>
      <c r="P99" s="304">
        <v>72</v>
      </c>
      <c r="Q99" s="89">
        <v>403.9638888888889</v>
      </c>
      <c r="T99" s="167">
        <f t="shared" si="7"/>
        <v>100358.20580859302</v>
      </c>
      <c r="U99" s="167">
        <f t="shared" si="8"/>
        <v>0</v>
      </c>
      <c r="V99" s="339">
        <f t="shared" si="9"/>
        <v>30517.43</v>
      </c>
      <c r="W99" s="340">
        <f t="shared" si="10"/>
        <v>-69840.775808593025</v>
      </c>
    </row>
    <row r="100" spans="1:23" x14ac:dyDescent="0.2">
      <c r="A100" s="19" t="s">
        <v>221</v>
      </c>
      <c r="B100" s="12" t="s">
        <v>222</v>
      </c>
      <c r="C100" s="55" t="s">
        <v>223</v>
      </c>
      <c r="D100" s="6">
        <v>2314.92</v>
      </c>
      <c r="E100" s="93">
        <v>5266.7743580665365</v>
      </c>
      <c r="F100" s="273"/>
      <c r="G100" s="317">
        <v>3292.92</v>
      </c>
      <c r="H100" s="317">
        <v>4240.5285054548758</v>
      </c>
      <c r="I100" s="317">
        <v>0</v>
      </c>
      <c r="J100" s="167">
        <v>0</v>
      </c>
      <c r="K100" s="88"/>
      <c r="L100" s="339">
        <v>3292.92</v>
      </c>
      <c r="M100" s="339">
        <v>0</v>
      </c>
      <c r="N100" s="339">
        <v>0</v>
      </c>
      <c r="O100" s="339">
        <v>0</v>
      </c>
      <c r="P100" s="304">
        <v>9</v>
      </c>
      <c r="Q100" s="89">
        <v>365.88</v>
      </c>
      <c r="T100" s="167">
        <f t="shared" si="7"/>
        <v>7533.4485054548759</v>
      </c>
      <c r="U100" s="167">
        <f t="shared" si="8"/>
        <v>0</v>
      </c>
      <c r="V100" s="339">
        <f t="shared" si="9"/>
        <v>3292.92</v>
      </c>
      <c r="W100" s="340">
        <f t="shared" si="10"/>
        <v>-4240.5285054548758</v>
      </c>
    </row>
    <row r="101" spans="1:23" x14ac:dyDescent="0.2">
      <c r="A101" s="19" t="s">
        <v>224</v>
      </c>
      <c r="B101" s="12" t="s">
        <v>222</v>
      </c>
      <c r="C101" s="55" t="s">
        <v>225</v>
      </c>
      <c r="D101" s="6">
        <v>771.78</v>
      </c>
      <c r="E101" s="93">
        <v>0</v>
      </c>
      <c r="F101" s="273"/>
      <c r="G101" s="317">
        <v>1463.51</v>
      </c>
      <c r="H101" s="317">
        <v>1043.443037743385</v>
      </c>
      <c r="I101" s="317">
        <v>0</v>
      </c>
      <c r="J101" s="167">
        <v>0</v>
      </c>
      <c r="K101" s="88"/>
      <c r="L101" s="339">
        <v>1270.0900000000001</v>
      </c>
      <c r="M101" s="339">
        <v>1215.96</v>
      </c>
      <c r="N101" s="339">
        <v>0</v>
      </c>
      <c r="O101" s="339">
        <v>0</v>
      </c>
      <c r="P101" s="304">
        <v>3</v>
      </c>
      <c r="Q101" s="89">
        <v>423.3633333333334</v>
      </c>
      <c r="T101" s="167">
        <f t="shared" si="7"/>
        <v>2506.9530377433848</v>
      </c>
      <c r="U101" s="167">
        <f t="shared" si="8"/>
        <v>0</v>
      </c>
      <c r="V101" s="339">
        <f t="shared" si="9"/>
        <v>2486.0500000000002</v>
      </c>
      <c r="W101" s="340">
        <f t="shared" si="10"/>
        <v>-20.90303774338463</v>
      </c>
    </row>
    <row r="102" spans="1:23" x14ac:dyDescent="0.2">
      <c r="A102" s="19" t="s">
        <v>226</v>
      </c>
      <c r="B102" s="12" t="s">
        <v>222</v>
      </c>
      <c r="C102" s="55" t="s">
        <v>227</v>
      </c>
      <c r="D102" s="6">
        <v>1543.28</v>
      </c>
      <c r="E102" s="93">
        <v>5469.5255516018524</v>
      </c>
      <c r="F102" s="273"/>
      <c r="G102" s="317">
        <v>2195.27</v>
      </c>
      <c r="H102" s="317">
        <v>3401.699321851851</v>
      </c>
      <c r="I102" s="317">
        <v>0</v>
      </c>
      <c r="J102" s="167">
        <v>0</v>
      </c>
      <c r="K102" s="88"/>
      <c r="L102" s="339">
        <v>2195.27</v>
      </c>
      <c r="M102" s="339">
        <v>0</v>
      </c>
      <c r="N102" s="339">
        <v>0</v>
      </c>
      <c r="O102" s="339">
        <v>0</v>
      </c>
      <c r="P102" s="304">
        <v>5</v>
      </c>
      <c r="Q102" s="89">
        <v>439.05399999999997</v>
      </c>
      <c r="T102" s="167">
        <f t="shared" si="7"/>
        <v>5596.9693218518514</v>
      </c>
      <c r="U102" s="167">
        <f t="shared" si="8"/>
        <v>0</v>
      </c>
      <c r="V102" s="339">
        <f t="shared" si="9"/>
        <v>2195.27</v>
      </c>
      <c r="W102" s="340">
        <f t="shared" si="10"/>
        <v>-3401.6993218518514</v>
      </c>
    </row>
    <row r="103" spans="1:23" x14ac:dyDescent="0.2">
      <c r="A103" s="19" t="s">
        <v>228</v>
      </c>
      <c r="B103" s="12" t="s">
        <v>222</v>
      </c>
      <c r="C103" s="55" t="s">
        <v>229</v>
      </c>
      <c r="D103" s="6">
        <v>385.82</v>
      </c>
      <c r="E103" s="93">
        <v>1320.210478934056</v>
      </c>
      <c r="F103" s="273"/>
      <c r="G103" s="317">
        <v>365.88</v>
      </c>
      <c r="H103" s="317">
        <v>1254.9718209917366</v>
      </c>
      <c r="I103" s="317">
        <v>0</v>
      </c>
      <c r="J103" s="167">
        <v>0</v>
      </c>
      <c r="K103" s="88"/>
      <c r="L103" s="339">
        <v>365.88</v>
      </c>
      <c r="M103" s="339">
        <v>0</v>
      </c>
      <c r="N103" s="339">
        <v>0</v>
      </c>
      <c r="O103" s="339">
        <v>0</v>
      </c>
      <c r="P103" s="304">
        <v>1</v>
      </c>
      <c r="Q103" s="89">
        <v>365.88</v>
      </c>
      <c r="T103" s="167">
        <f t="shared" si="7"/>
        <v>1620.8518209917365</v>
      </c>
      <c r="U103" s="167">
        <f t="shared" si="8"/>
        <v>0</v>
      </c>
      <c r="V103" s="339">
        <f t="shared" si="9"/>
        <v>365.88</v>
      </c>
      <c r="W103" s="340">
        <f t="shared" si="10"/>
        <v>-1254.9718209917364</v>
      </c>
    </row>
    <row r="104" spans="1:23" x14ac:dyDescent="0.2">
      <c r="A104" s="19" t="s">
        <v>230</v>
      </c>
      <c r="B104" s="12" t="s">
        <v>222</v>
      </c>
      <c r="C104" s="55" t="s">
        <v>231</v>
      </c>
      <c r="D104" s="6">
        <v>1929.1</v>
      </c>
      <c r="E104" s="93">
        <v>2935.516770446332</v>
      </c>
      <c r="F104" s="273"/>
      <c r="G104" s="317">
        <v>0</v>
      </c>
      <c r="H104" s="317">
        <v>3390.3508584659216</v>
      </c>
      <c r="I104" s="317">
        <v>0</v>
      </c>
      <c r="J104" s="167">
        <v>0</v>
      </c>
      <c r="K104" s="88"/>
      <c r="L104" s="339">
        <v>0</v>
      </c>
      <c r="M104" s="339">
        <v>0</v>
      </c>
      <c r="N104" s="339">
        <v>0</v>
      </c>
      <c r="O104" s="339">
        <v>0</v>
      </c>
      <c r="P104" s="304">
        <v>0</v>
      </c>
      <c r="Q104" s="89" t="s">
        <v>683</v>
      </c>
      <c r="T104" s="167">
        <f t="shared" ref="T104:T135" si="11">G104+H104+I104</f>
        <v>3390.3508584659216</v>
      </c>
      <c r="U104" s="167">
        <f t="shared" ref="U104:U135" si="12">J104</f>
        <v>0</v>
      </c>
      <c r="V104" s="339">
        <f t="shared" ref="V104:V135" si="13">O104+M104+N104+L104</f>
        <v>0</v>
      </c>
      <c r="W104" s="340">
        <f t="shared" si="10"/>
        <v>-3390.3508584659216</v>
      </c>
    </row>
    <row r="105" spans="1:23" x14ac:dyDescent="0.2">
      <c r="A105" s="19" t="s">
        <v>232</v>
      </c>
      <c r="B105" s="12" t="s">
        <v>222</v>
      </c>
      <c r="C105" s="55" t="s">
        <v>233</v>
      </c>
      <c r="D105" s="6">
        <v>0</v>
      </c>
      <c r="E105" s="93">
        <v>0</v>
      </c>
      <c r="F105" s="273"/>
      <c r="G105" s="317">
        <v>0</v>
      </c>
      <c r="H105" s="317">
        <v>0</v>
      </c>
      <c r="I105" s="317">
        <v>0</v>
      </c>
      <c r="J105" s="167">
        <v>0</v>
      </c>
      <c r="K105" s="88"/>
      <c r="L105" s="339">
        <v>0</v>
      </c>
      <c r="M105" s="339">
        <v>0</v>
      </c>
      <c r="N105" s="339">
        <v>0</v>
      </c>
      <c r="O105" s="339">
        <v>0</v>
      </c>
      <c r="P105" s="304">
        <v>0</v>
      </c>
      <c r="Q105" s="89" t="s">
        <v>683</v>
      </c>
      <c r="T105" s="167">
        <f t="shared" si="11"/>
        <v>0</v>
      </c>
      <c r="U105" s="167">
        <f t="shared" si="12"/>
        <v>0</v>
      </c>
      <c r="V105" s="339">
        <f t="shared" si="13"/>
        <v>0</v>
      </c>
      <c r="W105" s="340">
        <f t="shared" si="10"/>
        <v>0</v>
      </c>
    </row>
    <row r="106" spans="1:23" x14ac:dyDescent="0.2">
      <c r="A106" s="19" t="s">
        <v>234</v>
      </c>
      <c r="B106" s="12" t="s">
        <v>235</v>
      </c>
      <c r="C106" s="55" t="s">
        <v>236</v>
      </c>
      <c r="D106" s="6">
        <v>385.82</v>
      </c>
      <c r="E106" s="93">
        <v>0</v>
      </c>
      <c r="F106" s="273"/>
      <c r="G106" s="317">
        <v>0</v>
      </c>
      <c r="H106" s="317">
        <v>1093.6317878588131</v>
      </c>
      <c r="I106" s="317">
        <v>0</v>
      </c>
      <c r="J106" s="167">
        <v>0</v>
      </c>
      <c r="K106" s="88"/>
      <c r="L106" s="339">
        <v>0</v>
      </c>
      <c r="M106" s="339">
        <v>0</v>
      </c>
      <c r="N106" s="339">
        <v>0</v>
      </c>
      <c r="O106" s="339">
        <v>0</v>
      </c>
      <c r="P106" s="304">
        <v>0</v>
      </c>
      <c r="Q106" s="89" t="s">
        <v>683</v>
      </c>
      <c r="T106" s="167">
        <f t="shared" si="11"/>
        <v>1093.6317878588131</v>
      </c>
      <c r="U106" s="167">
        <f t="shared" si="12"/>
        <v>0</v>
      </c>
      <c r="V106" s="339">
        <f t="shared" si="13"/>
        <v>0</v>
      </c>
      <c r="W106" s="340">
        <f t="shared" si="10"/>
        <v>-1093.6317878588131</v>
      </c>
    </row>
    <row r="107" spans="1:23" x14ac:dyDescent="0.2">
      <c r="A107" s="19" t="s">
        <v>237</v>
      </c>
      <c r="B107" s="12" t="s">
        <v>235</v>
      </c>
      <c r="C107" s="55" t="s">
        <v>238</v>
      </c>
      <c r="D107" s="6">
        <v>10803.52</v>
      </c>
      <c r="E107" s="93">
        <v>14344.076403092087</v>
      </c>
      <c r="F107" s="273"/>
      <c r="G107" s="317">
        <v>10610.48</v>
      </c>
      <c r="H107" s="317">
        <v>18076.553078691526</v>
      </c>
      <c r="I107" s="317">
        <v>0</v>
      </c>
      <c r="J107" s="167">
        <v>0</v>
      </c>
      <c r="K107" s="88"/>
      <c r="L107" s="339">
        <v>10610.48</v>
      </c>
      <c r="M107" s="339">
        <v>0</v>
      </c>
      <c r="N107" s="339">
        <v>0</v>
      </c>
      <c r="O107" s="339">
        <v>0</v>
      </c>
      <c r="P107" s="304">
        <v>25</v>
      </c>
      <c r="Q107" s="89">
        <v>424.41919999999999</v>
      </c>
      <c r="T107" s="167">
        <f t="shared" si="11"/>
        <v>28687.033078691526</v>
      </c>
      <c r="U107" s="167">
        <f t="shared" si="12"/>
        <v>0</v>
      </c>
      <c r="V107" s="339">
        <f t="shared" si="13"/>
        <v>10610.48</v>
      </c>
      <c r="W107" s="340">
        <f t="shared" si="10"/>
        <v>-18076.553078691526</v>
      </c>
    </row>
    <row r="108" spans="1:23" x14ac:dyDescent="0.2">
      <c r="A108" s="19" t="s">
        <v>239</v>
      </c>
      <c r="B108" s="12" t="s">
        <v>235</v>
      </c>
      <c r="C108" s="55" t="s">
        <v>240</v>
      </c>
      <c r="D108" s="6">
        <v>0</v>
      </c>
      <c r="E108" s="93">
        <v>0</v>
      </c>
      <c r="F108" s="273"/>
      <c r="G108" s="317">
        <v>0</v>
      </c>
      <c r="H108" s="317">
        <v>0</v>
      </c>
      <c r="I108" s="317">
        <v>0</v>
      </c>
      <c r="J108" s="167">
        <v>0</v>
      </c>
      <c r="K108" s="88"/>
      <c r="L108" s="339">
        <v>0</v>
      </c>
      <c r="M108" s="339">
        <v>0</v>
      </c>
      <c r="N108" s="339">
        <v>0</v>
      </c>
      <c r="O108" s="339">
        <v>0</v>
      </c>
      <c r="P108" s="304">
        <v>0</v>
      </c>
      <c r="Q108" s="89" t="s">
        <v>683</v>
      </c>
      <c r="T108" s="167">
        <f t="shared" si="11"/>
        <v>0</v>
      </c>
      <c r="U108" s="167">
        <f t="shared" si="12"/>
        <v>0</v>
      </c>
      <c r="V108" s="339">
        <f t="shared" si="13"/>
        <v>0</v>
      </c>
      <c r="W108" s="340">
        <f t="shared" si="10"/>
        <v>0</v>
      </c>
    </row>
    <row r="109" spans="1:23" x14ac:dyDescent="0.2">
      <c r="A109" s="19" t="s">
        <v>241</v>
      </c>
      <c r="B109" s="12" t="s">
        <v>242</v>
      </c>
      <c r="C109" s="55" t="s">
        <v>243</v>
      </c>
      <c r="D109" s="6">
        <v>20450.419999999998</v>
      </c>
      <c r="E109" s="93">
        <v>30134.924582720651</v>
      </c>
      <c r="F109" s="273"/>
      <c r="G109" s="317">
        <v>25611.45</v>
      </c>
      <c r="H109" s="317">
        <v>25770.551569227409</v>
      </c>
      <c r="I109" s="317">
        <v>0</v>
      </c>
      <c r="J109" s="167">
        <v>0</v>
      </c>
      <c r="K109" s="88"/>
      <c r="L109" s="339">
        <v>106523.75000000001</v>
      </c>
      <c r="M109" s="339">
        <v>0</v>
      </c>
      <c r="N109" s="339">
        <v>0</v>
      </c>
      <c r="O109" s="339">
        <v>20228</v>
      </c>
      <c r="P109" s="304">
        <v>55</v>
      </c>
      <c r="Q109" s="89">
        <v>2304.5772727272729</v>
      </c>
      <c r="T109" s="167">
        <f t="shared" si="11"/>
        <v>51382.00156922741</v>
      </c>
      <c r="U109" s="167">
        <f t="shared" si="12"/>
        <v>0</v>
      </c>
      <c r="V109" s="339">
        <f t="shared" si="13"/>
        <v>126751.75000000001</v>
      </c>
      <c r="W109" s="340">
        <f t="shared" si="10"/>
        <v>75369.748430772597</v>
      </c>
    </row>
    <row r="110" spans="1:23" x14ac:dyDescent="0.2">
      <c r="A110" s="19" t="s">
        <v>244</v>
      </c>
      <c r="B110" s="12" t="s">
        <v>242</v>
      </c>
      <c r="C110" s="55" t="s">
        <v>245</v>
      </c>
      <c r="D110" s="6">
        <v>0</v>
      </c>
      <c r="E110" s="93">
        <v>0</v>
      </c>
      <c r="F110" s="273"/>
      <c r="G110" s="317">
        <v>0</v>
      </c>
      <c r="H110" s="317">
        <v>0</v>
      </c>
      <c r="I110" s="317">
        <v>0</v>
      </c>
      <c r="J110" s="167">
        <v>0</v>
      </c>
      <c r="K110" s="88"/>
      <c r="L110" s="339">
        <v>0</v>
      </c>
      <c r="M110" s="339">
        <v>0</v>
      </c>
      <c r="N110" s="339">
        <v>0</v>
      </c>
      <c r="O110" s="339">
        <v>0</v>
      </c>
      <c r="P110" s="304">
        <v>0</v>
      </c>
      <c r="Q110" s="89" t="s">
        <v>683</v>
      </c>
      <c r="T110" s="167">
        <f t="shared" si="11"/>
        <v>0</v>
      </c>
      <c r="U110" s="167">
        <f t="shared" si="12"/>
        <v>0</v>
      </c>
      <c r="V110" s="339">
        <f t="shared" si="13"/>
        <v>0</v>
      </c>
      <c r="W110" s="340">
        <f t="shared" si="10"/>
        <v>0</v>
      </c>
    </row>
    <row r="111" spans="1:23" x14ac:dyDescent="0.2">
      <c r="A111" s="19" t="s">
        <v>246</v>
      </c>
      <c r="B111" s="12" t="s">
        <v>242</v>
      </c>
      <c r="C111" s="55" t="s">
        <v>247</v>
      </c>
      <c r="D111" s="6">
        <v>1543.28</v>
      </c>
      <c r="E111" s="93">
        <v>3819.649005871654</v>
      </c>
      <c r="F111" s="273"/>
      <c r="G111" s="317">
        <v>731.76</v>
      </c>
      <c r="H111" s="317">
        <v>3637.2416759635871</v>
      </c>
      <c r="I111" s="317">
        <v>0</v>
      </c>
      <c r="J111" s="167">
        <v>0</v>
      </c>
      <c r="K111" s="88"/>
      <c r="L111" s="339">
        <v>0</v>
      </c>
      <c r="M111" s="339">
        <v>0</v>
      </c>
      <c r="N111" s="339">
        <v>0</v>
      </c>
      <c r="O111" s="339">
        <v>0</v>
      </c>
      <c r="P111" s="304">
        <v>2</v>
      </c>
      <c r="Q111" s="89">
        <v>0</v>
      </c>
      <c r="T111" s="167">
        <f t="shared" si="11"/>
        <v>4369.0016759635873</v>
      </c>
      <c r="U111" s="167">
        <f t="shared" si="12"/>
        <v>0</v>
      </c>
      <c r="V111" s="339">
        <f t="shared" si="13"/>
        <v>0</v>
      </c>
      <c r="W111" s="340">
        <f t="shared" si="10"/>
        <v>-4369.0016759635873</v>
      </c>
    </row>
    <row r="112" spans="1:23" x14ac:dyDescent="0.2">
      <c r="A112" s="19" t="s">
        <v>248</v>
      </c>
      <c r="B112" s="12" t="s">
        <v>242</v>
      </c>
      <c r="C112" s="55" t="s">
        <v>249</v>
      </c>
      <c r="D112" s="6">
        <v>0</v>
      </c>
      <c r="E112" s="93">
        <v>0</v>
      </c>
      <c r="F112" s="273"/>
      <c r="G112" s="317">
        <v>0</v>
      </c>
      <c r="H112" s="317">
        <v>0</v>
      </c>
      <c r="I112" s="317">
        <v>0</v>
      </c>
      <c r="J112" s="167">
        <v>0</v>
      </c>
      <c r="K112" s="88"/>
      <c r="L112" s="339">
        <v>0</v>
      </c>
      <c r="M112" s="339">
        <v>0</v>
      </c>
      <c r="N112" s="339">
        <v>0</v>
      </c>
      <c r="O112" s="339">
        <v>0</v>
      </c>
      <c r="P112" s="304">
        <v>0</v>
      </c>
      <c r="Q112" s="89" t="s">
        <v>683</v>
      </c>
      <c r="T112" s="167">
        <f t="shared" si="11"/>
        <v>0</v>
      </c>
      <c r="U112" s="167">
        <f t="shared" si="12"/>
        <v>0</v>
      </c>
      <c r="V112" s="339">
        <f t="shared" si="13"/>
        <v>0</v>
      </c>
      <c r="W112" s="340">
        <f t="shared" si="10"/>
        <v>0</v>
      </c>
    </row>
    <row r="113" spans="1:23" x14ac:dyDescent="0.2">
      <c r="A113" s="19" t="s">
        <v>250</v>
      </c>
      <c r="B113" s="12" t="s">
        <v>251</v>
      </c>
      <c r="C113" s="55" t="s">
        <v>252</v>
      </c>
      <c r="D113" s="6">
        <v>771.64</v>
      </c>
      <c r="E113" s="93">
        <v>1252.1810433691539</v>
      </c>
      <c r="F113" s="273"/>
      <c r="G113" s="317">
        <v>1097.6400000000001</v>
      </c>
      <c r="H113" s="317">
        <v>2362.5671775975052</v>
      </c>
      <c r="I113" s="317">
        <v>0</v>
      </c>
      <c r="J113" s="167">
        <v>0</v>
      </c>
      <c r="K113" s="88"/>
      <c r="L113" s="339">
        <v>3356</v>
      </c>
      <c r="M113" s="339">
        <v>0</v>
      </c>
      <c r="N113" s="339">
        <v>0</v>
      </c>
      <c r="O113" s="339">
        <v>0</v>
      </c>
      <c r="P113" s="304">
        <v>3</v>
      </c>
      <c r="Q113" s="89">
        <v>1118.6666666666667</v>
      </c>
      <c r="T113" s="167">
        <f t="shared" si="11"/>
        <v>3460.2071775975055</v>
      </c>
      <c r="U113" s="167">
        <f t="shared" si="12"/>
        <v>0</v>
      </c>
      <c r="V113" s="339">
        <f t="shared" si="13"/>
        <v>3356</v>
      </c>
      <c r="W113" s="340">
        <f t="shared" si="10"/>
        <v>-104.20717759750551</v>
      </c>
    </row>
    <row r="114" spans="1:23" x14ac:dyDescent="0.2">
      <c r="A114" s="19" t="s">
        <v>253</v>
      </c>
      <c r="B114" s="12" t="s">
        <v>251</v>
      </c>
      <c r="C114" s="55" t="s">
        <v>254</v>
      </c>
      <c r="D114" s="6">
        <v>0</v>
      </c>
      <c r="E114" s="93">
        <v>912.59251020877605</v>
      </c>
      <c r="F114" s="273"/>
      <c r="G114" s="317">
        <v>0</v>
      </c>
      <c r="H114" s="317">
        <v>0</v>
      </c>
      <c r="I114" s="317">
        <v>0</v>
      </c>
      <c r="J114" s="167">
        <v>0</v>
      </c>
      <c r="K114" s="88"/>
      <c r="L114" s="339">
        <v>0</v>
      </c>
      <c r="M114" s="339">
        <v>0</v>
      </c>
      <c r="N114" s="339">
        <v>0</v>
      </c>
      <c r="O114" s="339">
        <v>0</v>
      </c>
      <c r="P114" s="304">
        <v>0</v>
      </c>
      <c r="Q114" s="89" t="s">
        <v>683</v>
      </c>
      <c r="T114" s="167">
        <f t="shared" si="11"/>
        <v>0</v>
      </c>
      <c r="U114" s="167">
        <f t="shared" si="12"/>
        <v>0</v>
      </c>
      <c r="V114" s="339">
        <f t="shared" si="13"/>
        <v>0</v>
      </c>
      <c r="W114" s="340">
        <f t="shared" si="10"/>
        <v>0</v>
      </c>
    </row>
    <row r="115" spans="1:23" x14ac:dyDescent="0.2">
      <c r="A115" s="19" t="s">
        <v>255</v>
      </c>
      <c r="B115" s="12" t="s">
        <v>251</v>
      </c>
      <c r="C115" s="55" t="s">
        <v>256</v>
      </c>
      <c r="D115" s="6">
        <v>201790.58</v>
      </c>
      <c r="E115" s="93">
        <v>330671.3196096209</v>
      </c>
      <c r="F115" s="273"/>
      <c r="G115" s="317">
        <v>173792.42</v>
      </c>
      <c r="H115" s="317">
        <v>305733.96391073475</v>
      </c>
      <c r="I115" s="317">
        <v>0</v>
      </c>
      <c r="J115" s="167">
        <v>91393.329999999987</v>
      </c>
      <c r="K115" s="88"/>
      <c r="L115" s="339">
        <v>2294386.0300000003</v>
      </c>
      <c r="M115" s="339">
        <v>43690.49</v>
      </c>
      <c r="N115" s="339">
        <v>0</v>
      </c>
      <c r="O115" s="339">
        <v>83289.2</v>
      </c>
      <c r="P115" s="304">
        <v>417</v>
      </c>
      <c r="Q115" s="89">
        <v>5701.8590647482024</v>
      </c>
      <c r="T115" s="167">
        <f t="shared" si="11"/>
        <v>479526.38391073479</v>
      </c>
      <c r="U115" s="167">
        <f t="shared" si="12"/>
        <v>91393.329999999987</v>
      </c>
      <c r="V115" s="339">
        <f t="shared" si="13"/>
        <v>2421365.7200000002</v>
      </c>
      <c r="W115" s="340">
        <f t="shared" si="10"/>
        <v>1850446.0060892655</v>
      </c>
    </row>
    <row r="116" spans="1:23" x14ac:dyDescent="0.2">
      <c r="A116" s="19" t="s">
        <v>257</v>
      </c>
      <c r="B116" s="12" t="s">
        <v>258</v>
      </c>
      <c r="C116" s="55" t="s">
        <v>259</v>
      </c>
      <c r="D116" s="6">
        <v>0</v>
      </c>
      <c r="E116" s="93">
        <v>0</v>
      </c>
      <c r="F116" s="273"/>
      <c r="G116" s="317">
        <v>0</v>
      </c>
      <c r="H116" s="317">
        <v>0</v>
      </c>
      <c r="I116" s="317">
        <v>0</v>
      </c>
      <c r="J116" s="167">
        <v>0</v>
      </c>
      <c r="K116" s="88"/>
      <c r="L116" s="339">
        <v>0</v>
      </c>
      <c r="M116" s="339">
        <v>0</v>
      </c>
      <c r="N116" s="339">
        <v>0</v>
      </c>
      <c r="O116" s="339">
        <v>0</v>
      </c>
      <c r="P116" s="304">
        <v>0</v>
      </c>
      <c r="Q116" s="89" t="s">
        <v>683</v>
      </c>
      <c r="T116" s="167">
        <f t="shared" si="11"/>
        <v>0</v>
      </c>
      <c r="U116" s="167">
        <f t="shared" si="12"/>
        <v>0</v>
      </c>
      <c r="V116" s="339">
        <f t="shared" si="13"/>
        <v>0</v>
      </c>
      <c r="W116" s="340">
        <f t="shared" si="10"/>
        <v>0</v>
      </c>
    </row>
    <row r="117" spans="1:23" x14ac:dyDescent="0.2">
      <c r="A117" s="19" t="s">
        <v>260</v>
      </c>
      <c r="B117" s="12" t="s">
        <v>261</v>
      </c>
      <c r="C117" s="55" t="s">
        <v>262</v>
      </c>
      <c r="D117" s="6">
        <v>38968.800000000003</v>
      </c>
      <c r="E117" s="93">
        <v>69413.102977358183</v>
      </c>
      <c r="F117" s="273"/>
      <c r="G117" s="317">
        <v>36587.910000000003</v>
      </c>
      <c r="H117" s="317">
        <v>60853.964664434185</v>
      </c>
      <c r="I117" s="317">
        <v>0</v>
      </c>
      <c r="J117" s="167">
        <v>15419</v>
      </c>
      <c r="K117" s="88"/>
      <c r="L117" s="339">
        <v>165826.50999999998</v>
      </c>
      <c r="M117" s="339">
        <v>0</v>
      </c>
      <c r="N117" s="339">
        <v>0</v>
      </c>
      <c r="O117" s="339">
        <v>15419</v>
      </c>
      <c r="P117" s="304">
        <v>91</v>
      </c>
      <c r="Q117" s="89">
        <v>1991.7089010989009</v>
      </c>
      <c r="T117" s="167">
        <f t="shared" si="11"/>
        <v>97441.874664434188</v>
      </c>
      <c r="U117" s="167">
        <f t="shared" si="12"/>
        <v>15419</v>
      </c>
      <c r="V117" s="339">
        <f t="shared" si="13"/>
        <v>181245.50999999998</v>
      </c>
      <c r="W117" s="340">
        <f t="shared" si="10"/>
        <v>68384.635335565792</v>
      </c>
    </row>
    <row r="118" spans="1:23" x14ac:dyDescent="0.2">
      <c r="A118" s="19" t="s">
        <v>263</v>
      </c>
      <c r="B118" s="12" t="s">
        <v>264</v>
      </c>
      <c r="C118" s="55" t="s">
        <v>265</v>
      </c>
      <c r="D118" s="6">
        <v>19291.560000000001</v>
      </c>
      <c r="E118" s="93">
        <v>27313.475565933724</v>
      </c>
      <c r="F118" s="273"/>
      <c r="G118" s="317">
        <v>25977.33</v>
      </c>
      <c r="H118" s="317">
        <v>29633.285311297044</v>
      </c>
      <c r="I118" s="317">
        <v>0</v>
      </c>
      <c r="J118" s="167">
        <v>0</v>
      </c>
      <c r="K118" s="88"/>
      <c r="L118" s="339">
        <v>32303.26</v>
      </c>
      <c r="M118" s="339">
        <v>19815.239999999998</v>
      </c>
      <c r="N118" s="339">
        <v>0</v>
      </c>
      <c r="O118" s="339">
        <v>9242.51</v>
      </c>
      <c r="P118" s="304">
        <v>56</v>
      </c>
      <c r="Q118" s="89">
        <v>741.88874999999996</v>
      </c>
      <c r="T118" s="167">
        <f t="shared" si="11"/>
        <v>55610.61531129705</v>
      </c>
      <c r="U118" s="167">
        <f t="shared" si="12"/>
        <v>0</v>
      </c>
      <c r="V118" s="339">
        <f t="shared" si="13"/>
        <v>61361.009999999995</v>
      </c>
      <c r="W118" s="340">
        <f t="shared" si="10"/>
        <v>5750.3946887029451</v>
      </c>
    </row>
    <row r="119" spans="1:23" x14ac:dyDescent="0.2">
      <c r="A119" s="19" t="s">
        <v>266</v>
      </c>
      <c r="B119" s="12" t="s">
        <v>264</v>
      </c>
      <c r="C119" s="55" t="s">
        <v>267</v>
      </c>
      <c r="D119" s="6">
        <v>5015.8</v>
      </c>
      <c r="E119" s="93">
        <v>3127.9409618261443</v>
      </c>
      <c r="F119" s="273"/>
      <c r="G119" s="317">
        <v>4756.42</v>
      </c>
      <c r="H119" s="317">
        <v>8829.2173177362347</v>
      </c>
      <c r="I119" s="317">
        <v>0</v>
      </c>
      <c r="J119" s="167">
        <v>404</v>
      </c>
      <c r="K119" s="88"/>
      <c r="L119" s="339">
        <v>4756.42</v>
      </c>
      <c r="M119" s="339">
        <v>0</v>
      </c>
      <c r="N119" s="339">
        <v>0</v>
      </c>
      <c r="O119" s="339">
        <v>404</v>
      </c>
      <c r="P119" s="304">
        <v>11</v>
      </c>
      <c r="Q119" s="89">
        <v>469.12909090909091</v>
      </c>
      <c r="T119" s="167">
        <f t="shared" si="11"/>
        <v>13585.637317736235</v>
      </c>
      <c r="U119" s="167">
        <f t="shared" si="12"/>
        <v>404</v>
      </c>
      <c r="V119" s="339">
        <f t="shared" si="13"/>
        <v>5160.42</v>
      </c>
      <c r="W119" s="340">
        <f t="shared" si="10"/>
        <v>-8829.2173177362347</v>
      </c>
    </row>
    <row r="120" spans="1:23" x14ac:dyDescent="0.2">
      <c r="A120" s="19" t="s">
        <v>268</v>
      </c>
      <c r="B120" s="12" t="s">
        <v>264</v>
      </c>
      <c r="C120" s="55" t="s">
        <v>269</v>
      </c>
      <c r="D120" s="6">
        <v>8874.14</v>
      </c>
      <c r="E120" s="93">
        <v>18364.219344886187</v>
      </c>
      <c r="F120" s="273"/>
      <c r="G120" s="317">
        <v>9512.8799999999992</v>
      </c>
      <c r="H120" s="317">
        <v>15859.069948936123</v>
      </c>
      <c r="I120" s="317">
        <v>0</v>
      </c>
      <c r="J120" s="167">
        <v>0</v>
      </c>
      <c r="K120" s="88"/>
      <c r="L120" s="339">
        <v>9512.880000000001</v>
      </c>
      <c r="M120" s="339">
        <v>0</v>
      </c>
      <c r="N120" s="339">
        <v>0</v>
      </c>
      <c r="O120" s="339">
        <v>0</v>
      </c>
      <c r="P120" s="304">
        <v>26</v>
      </c>
      <c r="Q120" s="89">
        <v>365.88000000000005</v>
      </c>
      <c r="T120" s="167">
        <f t="shared" si="11"/>
        <v>25371.949948936122</v>
      </c>
      <c r="U120" s="167">
        <f t="shared" si="12"/>
        <v>0</v>
      </c>
      <c r="V120" s="339">
        <f t="shared" si="13"/>
        <v>9512.880000000001</v>
      </c>
      <c r="W120" s="340">
        <f t="shared" si="10"/>
        <v>-15859.069948936121</v>
      </c>
    </row>
    <row r="121" spans="1:23" x14ac:dyDescent="0.2">
      <c r="A121" s="19" t="s">
        <v>270</v>
      </c>
      <c r="B121" s="12" t="s">
        <v>271</v>
      </c>
      <c r="C121" s="55" t="s">
        <v>272</v>
      </c>
      <c r="D121" s="6">
        <v>122307.18</v>
      </c>
      <c r="E121" s="93">
        <v>198773.52061831584</v>
      </c>
      <c r="F121" s="273"/>
      <c r="G121" s="317">
        <v>125862.56</v>
      </c>
      <c r="H121" s="317">
        <v>202392.59134604686</v>
      </c>
      <c r="I121" s="317">
        <v>0</v>
      </c>
      <c r="J121" s="167">
        <v>55871.18</v>
      </c>
      <c r="K121" s="88"/>
      <c r="L121" s="339">
        <v>817372.16000000003</v>
      </c>
      <c r="M121" s="339">
        <v>143989.43000000002</v>
      </c>
      <c r="N121" s="339">
        <v>0</v>
      </c>
      <c r="O121" s="339">
        <v>57222.68</v>
      </c>
      <c r="P121" s="304">
        <v>328</v>
      </c>
      <c r="Q121" s="89">
        <v>2666.4476829268297</v>
      </c>
      <c r="T121" s="167">
        <f t="shared" si="11"/>
        <v>328255.15134604683</v>
      </c>
      <c r="U121" s="167">
        <f t="shared" si="12"/>
        <v>55871.18</v>
      </c>
      <c r="V121" s="339">
        <f t="shared" si="13"/>
        <v>1018584.27</v>
      </c>
      <c r="W121" s="340">
        <f t="shared" si="10"/>
        <v>634457.93865395314</v>
      </c>
    </row>
    <row r="122" spans="1:23" x14ac:dyDescent="0.2">
      <c r="A122" s="19" t="s">
        <v>273</v>
      </c>
      <c r="B122" s="12" t="s">
        <v>271</v>
      </c>
      <c r="C122" s="55" t="s">
        <v>274</v>
      </c>
      <c r="D122" s="6">
        <v>0</v>
      </c>
      <c r="E122" s="93">
        <v>0</v>
      </c>
      <c r="F122" s="273"/>
      <c r="G122" s="317">
        <v>0</v>
      </c>
      <c r="H122" s="317">
        <v>0</v>
      </c>
      <c r="I122" s="317">
        <v>0</v>
      </c>
      <c r="J122" s="167">
        <v>0</v>
      </c>
      <c r="K122" s="88"/>
      <c r="L122" s="339">
        <v>0</v>
      </c>
      <c r="M122" s="339">
        <v>0</v>
      </c>
      <c r="N122" s="339">
        <v>0</v>
      </c>
      <c r="O122" s="339">
        <v>0</v>
      </c>
      <c r="P122" s="304">
        <v>0</v>
      </c>
      <c r="Q122" s="89" t="s">
        <v>683</v>
      </c>
      <c r="T122" s="167">
        <f t="shared" si="11"/>
        <v>0</v>
      </c>
      <c r="U122" s="167">
        <f t="shared" si="12"/>
        <v>0</v>
      </c>
      <c r="V122" s="339">
        <f t="shared" si="13"/>
        <v>0</v>
      </c>
      <c r="W122" s="340">
        <f t="shared" si="10"/>
        <v>0</v>
      </c>
    </row>
    <row r="123" spans="1:23" x14ac:dyDescent="0.2">
      <c r="A123" s="19" t="s">
        <v>275</v>
      </c>
      <c r="B123" s="12" t="s">
        <v>276</v>
      </c>
      <c r="C123" s="55" t="s">
        <v>277</v>
      </c>
      <c r="D123" s="6">
        <v>38583.54</v>
      </c>
      <c r="E123" s="93">
        <v>59802.657392113055</v>
      </c>
      <c r="F123" s="273"/>
      <c r="G123" s="317">
        <v>40246.65</v>
      </c>
      <c r="H123" s="317">
        <v>61922.771238933412</v>
      </c>
      <c r="I123" s="317">
        <v>0</v>
      </c>
      <c r="J123" s="167">
        <v>0</v>
      </c>
      <c r="K123" s="88"/>
      <c r="L123" s="339">
        <v>40246.65</v>
      </c>
      <c r="M123" s="339">
        <v>32381.1</v>
      </c>
      <c r="N123" s="339">
        <v>0</v>
      </c>
      <c r="O123" s="339">
        <v>12743</v>
      </c>
      <c r="P123" s="304">
        <v>95</v>
      </c>
      <c r="Q123" s="89">
        <v>557.78578947368419</v>
      </c>
      <c r="T123" s="167">
        <f t="shared" si="11"/>
        <v>102169.42123893341</v>
      </c>
      <c r="U123" s="167">
        <f t="shared" si="12"/>
        <v>0</v>
      </c>
      <c r="V123" s="339">
        <f t="shared" si="13"/>
        <v>85370.75</v>
      </c>
      <c r="W123" s="340">
        <f t="shared" si="10"/>
        <v>-16798.671238933413</v>
      </c>
    </row>
    <row r="124" spans="1:23" x14ac:dyDescent="0.2">
      <c r="A124" s="19" t="s">
        <v>278</v>
      </c>
      <c r="B124" s="12" t="s">
        <v>276</v>
      </c>
      <c r="C124" s="55" t="s">
        <v>279</v>
      </c>
      <c r="D124" s="6">
        <v>232273.02</v>
      </c>
      <c r="E124" s="93">
        <v>337364.94170522393</v>
      </c>
      <c r="F124" s="273"/>
      <c r="G124" s="317">
        <v>233430.53</v>
      </c>
      <c r="H124" s="317">
        <v>354229.37030744331</v>
      </c>
      <c r="I124" s="317">
        <v>0</v>
      </c>
      <c r="J124" s="167">
        <v>77336.909999999989</v>
      </c>
      <c r="K124" s="88"/>
      <c r="L124" s="339">
        <v>708101.8</v>
      </c>
      <c r="M124" s="339">
        <v>0</v>
      </c>
      <c r="N124" s="339">
        <v>0</v>
      </c>
      <c r="O124" s="339">
        <v>92440.6</v>
      </c>
      <c r="P124" s="304">
        <v>547</v>
      </c>
      <c r="Q124" s="89">
        <v>1463.5144424131627</v>
      </c>
      <c r="T124" s="167">
        <f t="shared" si="11"/>
        <v>587659.90030744334</v>
      </c>
      <c r="U124" s="167">
        <f t="shared" si="12"/>
        <v>77336.909999999989</v>
      </c>
      <c r="V124" s="339">
        <f t="shared" si="13"/>
        <v>800542.4</v>
      </c>
      <c r="W124" s="340">
        <f t="shared" si="10"/>
        <v>135545.58969255665</v>
      </c>
    </row>
    <row r="125" spans="1:23" x14ac:dyDescent="0.2">
      <c r="A125" s="19" t="s">
        <v>280</v>
      </c>
      <c r="B125" s="12" t="s">
        <v>276</v>
      </c>
      <c r="C125" s="55" t="s">
        <v>281</v>
      </c>
      <c r="D125" s="6">
        <v>0</v>
      </c>
      <c r="E125" s="93">
        <v>0</v>
      </c>
      <c r="F125" s="273"/>
      <c r="G125" s="317">
        <v>0</v>
      </c>
      <c r="H125" s="317">
        <v>0</v>
      </c>
      <c r="I125" s="317">
        <v>0</v>
      </c>
      <c r="J125" s="167">
        <v>0</v>
      </c>
      <c r="K125" s="88"/>
      <c r="L125" s="339">
        <v>0</v>
      </c>
      <c r="M125" s="339">
        <v>0</v>
      </c>
      <c r="N125" s="339">
        <v>0</v>
      </c>
      <c r="O125" s="339">
        <v>0</v>
      </c>
      <c r="P125" s="304">
        <v>0</v>
      </c>
      <c r="Q125" s="89" t="s">
        <v>683</v>
      </c>
      <c r="T125" s="167">
        <f t="shared" si="11"/>
        <v>0</v>
      </c>
      <c r="U125" s="167">
        <f t="shared" si="12"/>
        <v>0</v>
      </c>
      <c r="V125" s="339">
        <f t="shared" si="13"/>
        <v>0</v>
      </c>
      <c r="W125" s="340">
        <f t="shared" si="10"/>
        <v>0</v>
      </c>
    </row>
    <row r="126" spans="1:23" x14ac:dyDescent="0.2">
      <c r="A126" s="19" t="s">
        <v>282</v>
      </c>
      <c r="B126" s="12" t="s">
        <v>276</v>
      </c>
      <c r="C126" s="55" t="s">
        <v>283</v>
      </c>
      <c r="D126" s="6">
        <v>21992.3</v>
      </c>
      <c r="E126" s="93">
        <v>45143.560388167753</v>
      </c>
      <c r="F126" s="273"/>
      <c r="G126" s="317">
        <v>16098.7</v>
      </c>
      <c r="H126" s="317">
        <v>38544.534904893953</v>
      </c>
      <c r="I126" s="317">
        <v>0</v>
      </c>
      <c r="J126" s="167">
        <v>0</v>
      </c>
      <c r="K126" s="88"/>
      <c r="L126" s="339">
        <v>16483.32</v>
      </c>
      <c r="M126" s="339">
        <v>0</v>
      </c>
      <c r="N126" s="339">
        <v>0</v>
      </c>
      <c r="O126" s="339">
        <v>16342.64</v>
      </c>
      <c r="P126" s="304">
        <v>42</v>
      </c>
      <c r="Q126" s="89">
        <v>781.57047619047614</v>
      </c>
      <c r="T126" s="167">
        <f t="shared" si="11"/>
        <v>54643.23490489395</v>
      </c>
      <c r="U126" s="167">
        <f t="shared" si="12"/>
        <v>0</v>
      </c>
      <c r="V126" s="339">
        <f t="shared" si="13"/>
        <v>32825.96</v>
      </c>
      <c r="W126" s="340">
        <f t="shared" si="10"/>
        <v>-21817.274904893951</v>
      </c>
    </row>
    <row r="127" spans="1:23" x14ac:dyDescent="0.2">
      <c r="A127" s="19" t="s">
        <v>284</v>
      </c>
      <c r="B127" s="12" t="s">
        <v>285</v>
      </c>
      <c r="C127" s="55" t="s">
        <v>286</v>
      </c>
      <c r="D127" s="6">
        <v>8874.2800000000007</v>
      </c>
      <c r="E127" s="93">
        <v>18527.608154319398</v>
      </c>
      <c r="F127" s="273"/>
      <c r="G127" s="317">
        <v>12074</v>
      </c>
      <c r="H127" s="317">
        <v>13441.431898629036</v>
      </c>
      <c r="I127" s="317">
        <v>0</v>
      </c>
      <c r="J127" s="167">
        <v>0</v>
      </c>
      <c r="K127" s="88"/>
      <c r="L127" s="339">
        <v>183958.57</v>
      </c>
      <c r="M127" s="339">
        <v>10039.709999999999</v>
      </c>
      <c r="N127" s="339">
        <v>0</v>
      </c>
      <c r="O127" s="339">
        <v>0</v>
      </c>
      <c r="P127" s="304">
        <v>29</v>
      </c>
      <c r="Q127" s="89">
        <v>6343.3989655172418</v>
      </c>
      <c r="T127" s="167">
        <f t="shared" si="11"/>
        <v>25515.431898629038</v>
      </c>
      <c r="U127" s="167">
        <f t="shared" si="12"/>
        <v>0</v>
      </c>
      <c r="V127" s="339">
        <f t="shared" si="13"/>
        <v>193998.28</v>
      </c>
      <c r="W127" s="340">
        <f t="shared" si="10"/>
        <v>168482.84810137097</v>
      </c>
    </row>
    <row r="128" spans="1:23" x14ac:dyDescent="0.2">
      <c r="A128" s="19" t="s">
        <v>287</v>
      </c>
      <c r="B128" s="12" t="s">
        <v>285</v>
      </c>
      <c r="C128" s="55" t="s">
        <v>288</v>
      </c>
      <c r="D128" s="6">
        <v>10032.299999999999</v>
      </c>
      <c r="E128" s="93">
        <v>15138.504227358777</v>
      </c>
      <c r="F128" s="273"/>
      <c r="G128" s="317">
        <v>9512.7999999999993</v>
      </c>
      <c r="H128" s="317">
        <v>13470.36971177035</v>
      </c>
      <c r="I128" s="317">
        <v>0</v>
      </c>
      <c r="J128" s="167">
        <v>0</v>
      </c>
      <c r="K128" s="88"/>
      <c r="L128" s="339">
        <v>229362.38999999998</v>
      </c>
      <c r="M128" s="339">
        <v>1305.6300000000001</v>
      </c>
      <c r="N128" s="339">
        <v>0</v>
      </c>
      <c r="O128" s="339">
        <v>0</v>
      </c>
      <c r="P128" s="304">
        <v>18</v>
      </c>
      <c r="Q128" s="89">
        <v>12742.355</v>
      </c>
      <c r="T128" s="167">
        <f t="shared" si="11"/>
        <v>22983.169711770352</v>
      </c>
      <c r="U128" s="167">
        <f t="shared" si="12"/>
        <v>0</v>
      </c>
      <c r="V128" s="339">
        <f t="shared" si="13"/>
        <v>230668.02</v>
      </c>
      <c r="W128" s="340">
        <f t="shared" si="10"/>
        <v>207684.85028822965</v>
      </c>
    </row>
    <row r="129" spans="1:23" x14ac:dyDescent="0.2">
      <c r="A129" s="19" t="s">
        <v>289</v>
      </c>
      <c r="B129" s="12" t="s">
        <v>285</v>
      </c>
      <c r="C129" s="55" t="s">
        <v>290</v>
      </c>
      <c r="D129" s="6">
        <v>1543.28</v>
      </c>
      <c r="E129" s="93">
        <v>5033.6898108805844</v>
      </c>
      <c r="F129" s="273"/>
      <c r="G129" s="317">
        <v>2561.16</v>
      </c>
      <c r="H129" s="317">
        <v>4767.5594253362669</v>
      </c>
      <c r="I129" s="317">
        <v>0</v>
      </c>
      <c r="J129" s="167">
        <v>0</v>
      </c>
      <c r="K129" s="88"/>
      <c r="L129" s="339">
        <v>2561.16</v>
      </c>
      <c r="M129" s="339">
        <v>0</v>
      </c>
      <c r="N129" s="339">
        <v>0</v>
      </c>
      <c r="O129" s="339">
        <v>0</v>
      </c>
      <c r="P129" s="304">
        <v>7</v>
      </c>
      <c r="Q129" s="89">
        <v>365.88</v>
      </c>
      <c r="T129" s="167">
        <f t="shared" si="11"/>
        <v>7328.7194253362668</v>
      </c>
      <c r="U129" s="167">
        <f t="shared" si="12"/>
        <v>0</v>
      </c>
      <c r="V129" s="339">
        <f t="shared" si="13"/>
        <v>2561.16</v>
      </c>
      <c r="W129" s="340">
        <f t="shared" si="10"/>
        <v>-4767.5594253362669</v>
      </c>
    </row>
    <row r="130" spans="1:23" x14ac:dyDescent="0.2">
      <c r="A130" s="19" t="s">
        <v>291</v>
      </c>
      <c r="B130" s="12" t="s">
        <v>285</v>
      </c>
      <c r="C130" s="55" t="s">
        <v>292</v>
      </c>
      <c r="D130" s="6">
        <v>771.64</v>
      </c>
      <c r="E130" s="93">
        <v>2632.1455300826101</v>
      </c>
      <c r="F130" s="273"/>
      <c r="G130" s="317">
        <v>1829.38</v>
      </c>
      <c r="H130" s="317">
        <v>1640.0367607220837</v>
      </c>
      <c r="I130" s="317">
        <v>0</v>
      </c>
      <c r="J130" s="167">
        <v>0</v>
      </c>
      <c r="K130" s="88"/>
      <c r="L130" s="339">
        <v>1829.38</v>
      </c>
      <c r="M130" s="339">
        <v>212.60000000000002</v>
      </c>
      <c r="N130" s="339">
        <v>0</v>
      </c>
      <c r="O130" s="339">
        <v>0</v>
      </c>
      <c r="P130" s="304">
        <v>3</v>
      </c>
      <c r="Q130" s="89">
        <v>609.79333333333341</v>
      </c>
      <c r="T130" s="167">
        <f t="shared" si="11"/>
        <v>3469.4167607220838</v>
      </c>
      <c r="U130" s="167">
        <f t="shared" si="12"/>
        <v>0</v>
      </c>
      <c r="V130" s="339">
        <f t="shared" si="13"/>
        <v>2041.98</v>
      </c>
      <c r="W130" s="340">
        <f t="shared" si="10"/>
        <v>-1427.4367607220838</v>
      </c>
    </row>
    <row r="131" spans="1:23" x14ac:dyDescent="0.2">
      <c r="A131" s="19" t="s">
        <v>293</v>
      </c>
      <c r="B131" s="12" t="s">
        <v>285</v>
      </c>
      <c r="C131" s="55" t="s">
        <v>294</v>
      </c>
      <c r="D131" s="6">
        <v>385.82</v>
      </c>
      <c r="E131" s="93">
        <v>3285.7501553124957</v>
      </c>
      <c r="F131" s="273"/>
      <c r="G131" s="317">
        <v>365.88</v>
      </c>
      <c r="H131" s="317">
        <v>1041.4664486520001</v>
      </c>
      <c r="I131" s="317">
        <v>0</v>
      </c>
      <c r="J131" s="167">
        <v>0</v>
      </c>
      <c r="K131" s="88"/>
      <c r="L131" s="339">
        <v>0</v>
      </c>
      <c r="M131" s="339">
        <v>0</v>
      </c>
      <c r="N131" s="339">
        <v>0</v>
      </c>
      <c r="O131" s="339">
        <v>0</v>
      </c>
      <c r="P131" s="304">
        <v>1</v>
      </c>
      <c r="Q131" s="89">
        <v>0</v>
      </c>
      <c r="T131" s="167">
        <f t="shared" si="11"/>
        <v>1407.3464486520002</v>
      </c>
      <c r="U131" s="167">
        <f t="shared" si="12"/>
        <v>0</v>
      </c>
      <c r="V131" s="339">
        <f t="shared" si="13"/>
        <v>0</v>
      </c>
      <c r="W131" s="340">
        <f t="shared" si="10"/>
        <v>-1407.3464486520002</v>
      </c>
    </row>
    <row r="132" spans="1:23" x14ac:dyDescent="0.2">
      <c r="A132" s="19" t="s">
        <v>295</v>
      </c>
      <c r="B132" s="12" t="s">
        <v>285</v>
      </c>
      <c r="C132" s="55" t="s">
        <v>296</v>
      </c>
      <c r="D132" s="6">
        <v>0</v>
      </c>
      <c r="E132" s="93">
        <v>0</v>
      </c>
      <c r="F132" s="273"/>
      <c r="G132" s="317">
        <v>0</v>
      </c>
      <c r="H132" s="317">
        <v>0</v>
      </c>
      <c r="I132" s="317">
        <v>0</v>
      </c>
      <c r="J132" s="167">
        <v>0</v>
      </c>
      <c r="K132" s="88"/>
      <c r="L132" s="339">
        <v>0</v>
      </c>
      <c r="M132" s="339">
        <v>0</v>
      </c>
      <c r="N132" s="339">
        <v>0</v>
      </c>
      <c r="O132" s="339">
        <v>0</v>
      </c>
      <c r="P132" s="304">
        <v>0</v>
      </c>
      <c r="Q132" s="89" t="s">
        <v>683</v>
      </c>
      <c r="T132" s="167">
        <f t="shared" si="11"/>
        <v>0</v>
      </c>
      <c r="U132" s="167">
        <f t="shared" si="12"/>
        <v>0</v>
      </c>
      <c r="V132" s="339">
        <f t="shared" si="13"/>
        <v>0</v>
      </c>
      <c r="W132" s="340">
        <f t="shared" si="10"/>
        <v>0</v>
      </c>
    </row>
    <row r="133" spans="1:23" x14ac:dyDescent="0.2">
      <c r="A133" s="19" t="s">
        <v>297</v>
      </c>
      <c r="B133" s="12" t="s">
        <v>298</v>
      </c>
      <c r="C133" s="55" t="s">
        <v>299</v>
      </c>
      <c r="D133" s="6">
        <v>5015.66</v>
      </c>
      <c r="E133" s="93">
        <v>9771.8486703044018</v>
      </c>
      <c r="F133" s="273"/>
      <c r="G133" s="317">
        <v>4024.68</v>
      </c>
      <c r="H133" s="317">
        <v>16910.314538695642</v>
      </c>
      <c r="I133" s="317">
        <v>0</v>
      </c>
      <c r="J133" s="167">
        <v>3285.3399999999997</v>
      </c>
      <c r="K133" s="88"/>
      <c r="L133" s="339">
        <v>4024.68</v>
      </c>
      <c r="M133" s="339">
        <v>0</v>
      </c>
      <c r="N133" s="339">
        <v>0</v>
      </c>
      <c r="O133" s="339">
        <v>3285.34</v>
      </c>
      <c r="P133" s="304">
        <v>11</v>
      </c>
      <c r="Q133" s="89">
        <v>664.5472727272728</v>
      </c>
      <c r="T133" s="167">
        <f t="shared" si="11"/>
        <v>20934.994538695642</v>
      </c>
      <c r="U133" s="167">
        <f t="shared" si="12"/>
        <v>3285.3399999999997</v>
      </c>
      <c r="V133" s="339">
        <f t="shared" si="13"/>
        <v>7310.02</v>
      </c>
      <c r="W133" s="340">
        <f t="shared" si="10"/>
        <v>-16910.314538695642</v>
      </c>
    </row>
    <row r="134" spans="1:23" x14ac:dyDescent="0.2">
      <c r="A134" s="19" t="s">
        <v>300</v>
      </c>
      <c r="B134" s="12" t="s">
        <v>298</v>
      </c>
      <c r="C134" s="55" t="s">
        <v>301</v>
      </c>
      <c r="D134" s="6">
        <v>1543.56</v>
      </c>
      <c r="E134" s="93">
        <v>1043.4887340976359</v>
      </c>
      <c r="F134" s="273"/>
      <c r="G134" s="317">
        <v>2561.15</v>
      </c>
      <c r="H134" s="317">
        <v>1962.506710903612</v>
      </c>
      <c r="I134" s="317">
        <v>0</v>
      </c>
      <c r="J134" s="167">
        <v>0</v>
      </c>
      <c r="K134" s="88"/>
      <c r="L134" s="339">
        <v>4481.8900000000003</v>
      </c>
      <c r="M134" s="339">
        <v>0</v>
      </c>
      <c r="N134" s="339">
        <v>0</v>
      </c>
      <c r="O134" s="339">
        <v>0</v>
      </c>
      <c r="P134" s="304">
        <v>6</v>
      </c>
      <c r="Q134" s="89">
        <v>746.98166666666668</v>
      </c>
      <c r="T134" s="167">
        <f t="shared" si="11"/>
        <v>4523.6567109036123</v>
      </c>
      <c r="U134" s="167">
        <f t="shared" si="12"/>
        <v>0</v>
      </c>
      <c r="V134" s="339">
        <f t="shared" si="13"/>
        <v>4481.8900000000003</v>
      </c>
      <c r="W134" s="340">
        <f t="shared" si="10"/>
        <v>-41.766710903611965</v>
      </c>
    </row>
    <row r="135" spans="1:23" x14ac:dyDescent="0.2">
      <c r="A135" s="19" t="s">
        <v>302</v>
      </c>
      <c r="B135" s="12" t="s">
        <v>303</v>
      </c>
      <c r="C135" s="55" t="s">
        <v>304</v>
      </c>
      <c r="D135" s="6">
        <v>771.64</v>
      </c>
      <c r="E135" s="93">
        <v>4857.857803400082</v>
      </c>
      <c r="F135" s="273"/>
      <c r="G135" s="317">
        <v>731.76</v>
      </c>
      <c r="H135" s="317">
        <v>1519.8073987848918</v>
      </c>
      <c r="I135" s="317">
        <v>0</v>
      </c>
      <c r="J135" s="167">
        <v>0</v>
      </c>
      <c r="K135" s="88"/>
      <c r="L135" s="339">
        <v>731.76</v>
      </c>
      <c r="M135" s="339">
        <v>0</v>
      </c>
      <c r="N135" s="339">
        <v>0</v>
      </c>
      <c r="O135" s="339">
        <v>0</v>
      </c>
      <c r="P135" s="304">
        <v>2</v>
      </c>
      <c r="Q135" s="89">
        <v>365.88</v>
      </c>
      <c r="T135" s="167">
        <f t="shared" si="11"/>
        <v>2251.5673987848918</v>
      </c>
      <c r="U135" s="167">
        <f t="shared" si="12"/>
        <v>0</v>
      </c>
      <c r="V135" s="339">
        <f t="shared" si="13"/>
        <v>731.76</v>
      </c>
      <c r="W135" s="340">
        <f t="shared" si="10"/>
        <v>-1519.8073987848918</v>
      </c>
    </row>
    <row r="136" spans="1:23" x14ac:dyDescent="0.2">
      <c r="A136" s="19" t="s">
        <v>305</v>
      </c>
      <c r="B136" s="12" t="s">
        <v>303</v>
      </c>
      <c r="C136" s="55" t="s">
        <v>306</v>
      </c>
      <c r="D136" s="6">
        <v>3086.84</v>
      </c>
      <c r="E136" s="93">
        <v>13165.406999752679</v>
      </c>
      <c r="F136" s="273"/>
      <c r="G136" s="317">
        <v>1463.5</v>
      </c>
      <c r="H136" s="317">
        <v>4638.2394956772059</v>
      </c>
      <c r="I136" s="317">
        <v>0</v>
      </c>
      <c r="J136" s="167">
        <v>0</v>
      </c>
      <c r="K136" s="88"/>
      <c r="L136" s="339">
        <v>1463.5</v>
      </c>
      <c r="M136" s="339">
        <v>0</v>
      </c>
      <c r="N136" s="339">
        <v>0</v>
      </c>
      <c r="O136" s="339">
        <v>0</v>
      </c>
      <c r="P136" s="304">
        <v>2</v>
      </c>
      <c r="Q136" s="89">
        <v>731.75</v>
      </c>
      <c r="T136" s="167">
        <f t="shared" ref="T136:T167" si="14">G136+H136+I136</f>
        <v>6101.7394956772059</v>
      </c>
      <c r="U136" s="167">
        <f t="shared" ref="U136:U167" si="15">J136</f>
        <v>0</v>
      </c>
      <c r="V136" s="339">
        <f t="shared" ref="V136:V167" si="16">O136+M136+N136+L136</f>
        <v>1463.5</v>
      </c>
      <c r="W136" s="340">
        <f t="shared" si="10"/>
        <v>-4638.2394956772059</v>
      </c>
    </row>
    <row r="137" spans="1:23" x14ac:dyDescent="0.2">
      <c r="A137" s="19" t="s">
        <v>307</v>
      </c>
      <c r="B137" s="12" t="s">
        <v>308</v>
      </c>
      <c r="C137" s="55" t="s">
        <v>309</v>
      </c>
      <c r="D137" s="6">
        <v>33953.42</v>
      </c>
      <c r="E137" s="93">
        <v>65176.166899463315</v>
      </c>
      <c r="F137" s="273"/>
      <c r="G137" s="317">
        <v>33660.81</v>
      </c>
      <c r="H137" s="317">
        <v>57094.227970064108</v>
      </c>
      <c r="I137" s="317">
        <v>0</v>
      </c>
      <c r="J137" s="167">
        <v>0</v>
      </c>
      <c r="K137" s="88"/>
      <c r="L137" s="339">
        <v>184476.99000000005</v>
      </c>
      <c r="M137" s="339">
        <v>35812.129999999997</v>
      </c>
      <c r="N137" s="339">
        <v>0</v>
      </c>
      <c r="O137" s="339">
        <v>9838</v>
      </c>
      <c r="P137" s="304">
        <v>77</v>
      </c>
      <c r="Q137" s="89">
        <v>2523.5712987012994</v>
      </c>
      <c r="T137" s="167">
        <f t="shared" si="14"/>
        <v>90755.037970064106</v>
      </c>
      <c r="U137" s="167">
        <f t="shared" si="15"/>
        <v>0</v>
      </c>
      <c r="V137" s="339">
        <f t="shared" si="16"/>
        <v>230127.12000000005</v>
      </c>
      <c r="W137" s="340">
        <f t="shared" ref="W137:W200" si="17">+V137-SUM(T137:U137)</f>
        <v>139372.08202993596</v>
      </c>
    </row>
    <row r="138" spans="1:23" x14ac:dyDescent="0.2">
      <c r="A138" s="19" t="s">
        <v>310</v>
      </c>
      <c r="B138" s="12" t="s">
        <v>308</v>
      </c>
      <c r="C138" s="55" t="s">
        <v>311</v>
      </c>
      <c r="D138" s="6">
        <v>1157.46</v>
      </c>
      <c r="E138" s="93">
        <v>0</v>
      </c>
      <c r="F138" s="273"/>
      <c r="G138" s="317">
        <v>1829.4</v>
      </c>
      <c r="H138" s="317">
        <v>2550.1149027849024</v>
      </c>
      <c r="I138" s="317">
        <v>0</v>
      </c>
      <c r="J138" s="167">
        <v>0</v>
      </c>
      <c r="K138" s="88"/>
      <c r="L138" s="339">
        <v>1829.4</v>
      </c>
      <c r="M138" s="339">
        <v>0.5</v>
      </c>
      <c r="N138" s="339">
        <v>0</v>
      </c>
      <c r="O138" s="339">
        <v>0</v>
      </c>
      <c r="P138" s="304">
        <v>5</v>
      </c>
      <c r="Q138" s="89">
        <v>365.88</v>
      </c>
      <c r="T138" s="167">
        <f t="shared" si="14"/>
        <v>4379.514902784902</v>
      </c>
      <c r="U138" s="167">
        <f t="shared" si="15"/>
        <v>0</v>
      </c>
      <c r="V138" s="339">
        <f t="shared" si="16"/>
        <v>1829.9</v>
      </c>
      <c r="W138" s="340">
        <f t="shared" si="17"/>
        <v>-2549.6149027849019</v>
      </c>
    </row>
    <row r="139" spans="1:23" x14ac:dyDescent="0.2">
      <c r="A139" s="19" t="s">
        <v>312</v>
      </c>
      <c r="B139" s="12" t="s">
        <v>313</v>
      </c>
      <c r="C139" s="55" t="s">
        <v>314</v>
      </c>
      <c r="D139" s="6">
        <v>21992.44</v>
      </c>
      <c r="E139" s="93">
        <v>42098.117060820907</v>
      </c>
      <c r="F139" s="273"/>
      <c r="G139" s="317">
        <v>19757.43</v>
      </c>
      <c r="H139" s="317">
        <v>48002.580037407351</v>
      </c>
      <c r="I139" s="317">
        <v>0</v>
      </c>
      <c r="J139" s="167">
        <v>0</v>
      </c>
      <c r="K139" s="88"/>
      <c r="L139" s="339">
        <v>140498.46000000002</v>
      </c>
      <c r="M139" s="339">
        <v>0</v>
      </c>
      <c r="N139" s="339">
        <v>0</v>
      </c>
      <c r="O139" s="339">
        <v>0</v>
      </c>
      <c r="P139" s="304">
        <v>45</v>
      </c>
      <c r="Q139" s="89">
        <v>3122.1880000000006</v>
      </c>
      <c r="T139" s="167">
        <f t="shared" si="14"/>
        <v>67760.010037407352</v>
      </c>
      <c r="U139" s="167">
        <f t="shared" si="15"/>
        <v>0</v>
      </c>
      <c r="V139" s="339">
        <f t="shared" si="16"/>
        <v>140498.46000000002</v>
      </c>
      <c r="W139" s="340">
        <f t="shared" si="17"/>
        <v>72738.449962592669</v>
      </c>
    </row>
    <row r="140" spans="1:23" x14ac:dyDescent="0.2">
      <c r="A140" s="19" t="s">
        <v>315</v>
      </c>
      <c r="B140" s="12" t="s">
        <v>316</v>
      </c>
      <c r="C140" s="55" t="s">
        <v>317</v>
      </c>
      <c r="D140" s="6">
        <v>6945.04</v>
      </c>
      <c r="E140" s="93">
        <v>17840.155181013808</v>
      </c>
      <c r="F140" s="273"/>
      <c r="G140" s="317">
        <v>5854.08</v>
      </c>
      <c r="H140" s="317">
        <v>17361.588888866885</v>
      </c>
      <c r="I140" s="317">
        <v>0</v>
      </c>
      <c r="J140" s="167">
        <v>0</v>
      </c>
      <c r="K140" s="88"/>
      <c r="L140" s="339">
        <v>5854.08</v>
      </c>
      <c r="M140" s="339">
        <v>0</v>
      </c>
      <c r="N140" s="339">
        <v>0</v>
      </c>
      <c r="O140" s="339">
        <v>0</v>
      </c>
      <c r="P140" s="304">
        <v>16</v>
      </c>
      <c r="Q140" s="89">
        <v>365.88</v>
      </c>
      <c r="T140" s="167">
        <f t="shared" si="14"/>
        <v>23215.668888866887</v>
      </c>
      <c r="U140" s="167">
        <f t="shared" si="15"/>
        <v>0</v>
      </c>
      <c r="V140" s="339">
        <f t="shared" si="16"/>
        <v>5854.08</v>
      </c>
      <c r="W140" s="340">
        <f t="shared" si="17"/>
        <v>-17361.588888866885</v>
      </c>
    </row>
    <row r="141" spans="1:23" x14ac:dyDescent="0.2">
      <c r="A141" s="19" t="s">
        <v>318</v>
      </c>
      <c r="B141" s="12" t="s">
        <v>316</v>
      </c>
      <c r="C141" s="55" t="s">
        <v>319</v>
      </c>
      <c r="D141" s="6">
        <v>22379.1</v>
      </c>
      <c r="E141" s="93">
        <v>40844.117179026849</v>
      </c>
      <c r="F141" s="273"/>
      <c r="G141" s="317">
        <v>19025.650000000001</v>
      </c>
      <c r="H141" s="317">
        <v>31227.964391784419</v>
      </c>
      <c r="I141" s="317">
        <v>0</v>
      </c>
      <c r="J141" s="167">
        <v>0</v>
      </c>
      <c r="K141" s="88"/>
      <c r="L141" s="339">
        <v>25916.45</v>
      </c>
      <c r="M141" s="339">
        <v>0</v>
      </c>
      <c r="N141" s="339">
        <v>0</v>
      </c>
      <c r="O141" s="339">
        <v>0</v>
      </c>
      <c r="P141" s="304">
        <v>41</v>
      </c>
      <c r="Q141" s="89">
        <v>632.10853658536587</v>
      </c>
      <c r="T141" s="167">
        <f t="shared" si="14"/>
        <v>50253.614391784417</v>
      </c>
      <c r="U141" s="167">
        <f t="shared" si="15"/>
        <v>0</v>
      </c>
      <c r="V141" s="339">
        <f t="shared" si="16"/>
        <v>25916.45</v>
      </c>
      <c r="W141" s="340">
        <f t="shared" si="17"/>
        <v>-24337.164391784416</v>
      </c>
    </row>
    <row r="142" spans="1:23" x14ac:dyDescent="0.2">
      <c r="A142" s="19" t="s">
        <v>320</v>
      </c>
      <c r="B142" s="12" t="s">
        <v>316</v>
      </c>
      <c r="C142" s="55" t="s">
        <v>321</v>
      </c>
      <c r="D142" s="6">
        <v>11960.42</v>
      </c>
      <c r="E142" s="93">
        <v>43636.386471836675</v>
      </c>
      <c r="F142" s="273"/>
      <c r="G142" s="317">
        <v>14635.16</v>
      </c>
      <c r="H142" s="317">
        <v>26735.328374119326</v>
      </c>
      <c r="I142" s="317">
        <v>0</v>
      </c>
      <c r="J142" s="167">
        <v>0</v>
      </c>
      <c r="K142" s="88"/>
      <c r="L142" s="339">
        <v>35067.21</v>
      </c>
      <c r="M142" s="339">
        <v>0</v>
      </c>
      <c r="N142" s="339">
        <v>0</v>
      </c>
      <c r="O142" s="339">
        <v>0</v>
      </c>
      <c r="P142" s="304">
        <v>36</v>
      </c>
      <c r="Q142" s="89">
        <v>974.08916666666664</v>
      </c>
      <c r="T142" s="167">
        <f t="shared" si="14"/>
        <v>41370.488374119326</v>
      </c>
      <c r="U142" s="167">
        <f t="shared" si="15"/>
        <v>0</v>
      </c>
      <c r="V142" s="339">
        <f t="shared" si="16"/>
        <v>35067.21</v>
      </c>
      <c r="W142" s="340">
        <f t="shared" si="17"/>
        <v>-6303.2783741193271</v>
      </c>
    </row>
    <row r="143" spans="1:23" x14ac:dyDescent="0.2">
      <c r="A143" s="19" t="s">
        <v>322</v>
      </c>
      <c r="B143" s="12" t="s">
        <v>316</v>
      </c>
      <c r="C143" s="55" t="s">
        <v>323</v>
      </c>
      <c r="D143" s="6">
        <v>771.64</v>
      </c>
      <c r="E143" s="93">
        <v>7914.3727180009946</v>
      </c>
      <c r="F143" s="273"/>
      <c r="G143" s="317">
        <v>365.88</v>
      </c>
      <c r="H143" s="317">
        <v>1862.4293681524518</v>
      </c>
      <c r="I143" s="317">
        <v>0</v>
      </c>
      <c r="J143" s="167">
        <v>0</v>
      </c>
      <c r="K143" s="88"/>
      <c r="L143" s="339">
        <v>365.88</v>
      </c>
      <c r="M143" s="339">
        <v>0</v>
      </c>
      <c r="N143" s="339">
        <v>0</v>
      </c>
      <c r="O143" s="339">
        <v>0</v>
      </c>
      <c r="P143" s="304">
        <v>1</v>
      </c>
      <c r="Q143" s="89">
        <v>365.88</v>
      </c>
      <c r="T143" s="167">
        <f t="shared" si="14"/>
        <v>2228.309368152452</v>
      </c>
      <c r="U143" s="167">
        <f t="shared" si="15"/>
        <v>0</v>
      </c>
      <c r="V143" s="339">
        <f t="shared" si="16"/>
        <v>365.88</v>
      </c>
      <c r="W143" s="340">
        <f t="shared" si="17"/>
        <v>-1862.4293681524518</v>
      </c>
    </row>
    <row r="144" spans="1:23" x14ac:dyDescent="0.2">
      <c r="A144" s="19" t="s">
        <v>324</v>
      </c>
      <c r="B144" s="12" t="s">
        <v>325</v>
      </c>
      <c r="C144" s="55" t="s">
        <v>326</v>
      </c>
      <c r="D144" s="6">
        <v>161664.32000000001</v>
      </c>
      <c r="E144" s="93">
        <v>287587.17060005269</v>
      </c>
      <c r="F144" s="273"/>
      <c r="G144" s="317">
        <v>161352.43</v>
      </c>
      <c r="H144" s="317">
        <v>245261.50945972258</v>
      </c>
      <c r="I144" s="317">
        <v>0</v>
      </c>
      <c r="J144" s="167">
        <v>57582.200000000012</v>
      </c>
      <c r="K144" s="88"/>
      <c r="L144" s="339">
        <v>1807220.2599999993</v>
      </c>
      <c r="M144" s="339">
        <v>0</v>
      </c>
      <c r="N144" s="339">
        <v>0</v>
      </c>
      <c r="O144" s="339">
        <v>59647.14</v>
      </c>
      <c r="P144" s="304">
        <v>376</v>
      </c>
      <c r="Q144" s="89">
        <v>4965.0728723404236</v>
      </c>
      <c r="T144" s="167">
        <f t="shared" si="14"/>
        <v>406613.93945972261</v>
      </c>
      <c r="U144" s="167">
        <f t="shared" si="15"/>
        <v>57582.200000000012</v>
      </c>
      <c r="V144" s="339">
        <f t="shared" si="16"/>
        <v>1866867.3999999992</v>
      </c>
      <c r="W144" s="340">
        <f t="shared" si="17"/>
        <v>1402671.2605402765</v>
      </c>
    </row>
    <row r="145" spans="1:23" x14ac:dyDescent="0.2">
      <c r="A145" s="19" t="s">
        <v>327</v>
      </c>
      <c r="B145" s="12" t="s">
        <v>325</v>
      </c>
      <c r="C145" s="55" t="s">
        <v>328</v>
      </c>
      <c r="D145" s="6">
        <v>73307.62</v>
      </c>
      <c r="E145" s="93">
        <v>119892.40533874567</v>
      </c>
      <c r="F145" s="273"/>
      <c r="G145" s="317">
        <v>61467.62</v>
      </c>
      <c r="H145" s="317">
        <v>113700.72093806021</v>
      </c>
      <c r="I145" s="317">
        <v>0</v>
      </c>
      <c r="J145" s="167">
        <v>67199.94</v>
      </c>
      <c r="K145" s="88"/>
      <c r="L145" s="339">
        <v>25260.390000000003</v>
      </c>
      <c r="M145" s="339">
        <v>30413.19</v>
      </c>
      <c r="N145" s="339">
        <v>0</v>
      </c>
      <c r="O145" s="339">
        <v>30029.18</v>
      </c>
      <c r="P145" s="304">
        <v>146</v>
      </c>
      <c r="Q145" s="89">
        <v>378.69568493150689</v>
      </c>
      <c r="T145" s="167">
        <f t="shared" si="14"/>
        <v>175168.34093806022</v>
      </c>
      <c r="U145" s="167">
        <f t="shared" si="15"/>
        <v>67199.94</v>
      </c>
      <c r="V145" s="339">
        <f t="shared" si="16"/>
        <v>85702.76</v>
      </c>
      <c r="W145" s="340">
        <f t="shared" si="17"/>
        <v>-156665.52093806025</v>
      </c>
    </row>
    <row r="146" spans="1:23" x14ac:dyDescent="0.2">
      <c r="A146" s="19" t="s">
        <v>329</v>
      </c>
      <c r="B146" s="12" t="s">
        <v>330</v>
      </c>
      <c r="C146" s="55" t="s">
        <v>331</v>
      </c>
      <c r="D146" s="6">
        <v>5787.72</v>
      </c>
      <c r="E146" s="93">
        <v>9110.3759541903728</v>
      </c>
      <c r="F146" s="273"/>
      <c r="G146" s="317">
        <v>7317.54</v>
      </c>
      <c r="H146" s="317">
        <v>8590.8615483963094</v>
      </c>
      <c r="I146" s="317">
        <v>0</v>
      </c>
      <c r="J146" s="167">
        <v>0</v>
      </c>
      <c r="K146" s="88"/>
      <c r="L146" s="339">
        <v>36845.21</v>
      </c>
      <c r="M146" s="339">
        <v>1089</v>
      </c>
      <c r="N146" s="339">
        <v>0</v>
      </c>
      <c r="O146" s="339">
        <v>2258</v>
      </c>
      <c r="P146" s="304">
        <v>14</v>
      </c>
      <c r="Q146" s="89">
        <v>2793.0864285714283</v>
      </c>
      <c r="T146" s="167">
        <f t="shared" si="14"/>
        <v>15908.401548396308</v>
      </c>
      <c r="U146" s="167">
        <f t="shared" si="15"/>
        <v>0</v>
      </c>
      <c r="V146" s="339">
        <f t="shared" si="16"/>
        <v>40192.21</v>
      </c>
      <c r="W146" s="340">
        <f t="shared" si="17"/>
        <v>24283.808451603691</v>
      </c>
    </row>
    <row r="147" spans="1:23" x14ac:dyDescent="0.2">
      <c r="A147" s="19" t="s">
        <v>332</v>
      </c>
      <c r="B147" s="12" t="s">
        <v>330</v>
      </c>
      <c r="C147" s="55" t="s">
        <v>333</v>
      </c>
      <c r="D147" s="6">
        <v>385.82</v>
      </c>
      <c r="E147" s="93">
        <v>774.81917786835993</v>
      </c>
      <c r="F147" s="273"/>
      <c r="G147" s="317">
        <v>0</v>
      </c>
      <c r="H147" s="317">
        <v>730.65766270970244</v>
      </c>
      <c r="I147" s="317">
        <v>0</v>
      </c>
      <c r="J147" s="167">
        <v>0</v>
      </c>
      <c r="K147" s="88"/>
      <c r="L147" s="339">
        <v>0</v>
      </c>
      <c r="M147" s="339">
        <v>0</v>
      </c>
      <c r="N147" s="339">
        <v>0</v>
      </c>
      <c r="O147" s="339">
        <v>0</v>
      </c>
      <c r="P147" s="304">
        <v>0</v>
      </c>
      <c r="Q147" s="89" t="s">
        <v>683</v>
      </c>
      <c r="T147" s="167">
        <f t="shared" si="14"/>
        <v>730.65766270970244</v>
      </c>
      <c r="U147" s="167">
        <f t="shared" si="15"/>
        <v>0</v>
      </c>
      <c r="V147" s="339">
        <f t="shared" si="16"/>
        <v>0</v>
      </c>
      <c r="W147" s="340">
        <f t="shared" si="17"/>
        <v>-730.65766270970244</v>
      </c>
    </row>
    <row r="148" spans="1:23" x14ac:dyDescent="0.2">
      <c r="A148" s="19" t="s">
        <v>334</v>
      </c>
      <c r="B148" s="12" t="s">
        <v>335</v>
      </c>
      <c r="C148" s="55" t="s">
        <v>336</v>
      </c>
      <c r="D148" s="6">
        <v>1157.5999999999999</v>
      </c>
      <c r="E148" s="93">
        <v>0</v>
      </c>
      <c r="F148" s="273"/>
      <c r="G148" s="317">
        <v>1097.6300000000001</v>
      </c>
      <c r="H148" s="317">
        <v>1547.047751348648</v>
      </c>
      <c r="I148" s="317">
        <v>0</v>
      </c>
      <c r="J148" s="167">
        <v>0</v>
      </c>
      <c r="K148" s="88"/>
      <c r="L148" s="339">
        <v>1097.6300000000001</v>
      </c>
      <c r="M148" s="339">
        <v>0</v>
      </c>
      <c r="N148" s="339">
        <v>0</v>
      </c>
      <c r="O148" s="339">
        <v>0</v>
      </c>
      <c r="P148" s="304">
        <v>2</v>
      </c>
      <c r="Q148" s="89">
        <v>548.81500000000005</v>
      </c>
      <c r="T148" s="167">
        <f t="shared" si="14"/>
        <v>2644.6777513486481</v>
      </c>
      <c r="U148" s="167">
        <f t="shared" si="15"/>
        <v>0</v>
      </c>
      <c r="V148" s="339">
        <f t="shared" si="16"/>
        <v>1097.6300000000001</v>
      </c>
      <c r="W148" s="340">
        <f t="shared" si="17"/>
        <v>-1547.047751348648</v>
      </c>
    </row>
    <row r="149" spans="1:23" x14ac:dyDescent="0.2">
      <c r="A149" s="19" t="s">
        <v>337</v>
      </c>
      <c r="B149" s="12" t="s">
        <v>335</v>
      </c>
      <c r="C149" s="55" t="s">
        <v>338</v>
      </c>
      <c r="D149" s="6">
        <v>6944.76</v>
      </c>
      <c r="E149" s="93">
        <v>7127.4990296147316</v>
      </c>
      <c r="F149" s="273"/>
      <c r="G149" s="317">
        <v>8781.1200000000008</v>
      </c>
      <c r="H149" s="317">
        <v>12097.851426961362</v>
      </c>
      <c r="I149" s="317">
        <v>0</v>
      </c>
      <c r="J149" s="167">
        <v>0</v>
      </c>
      <c r="K149" s="88"/>
      <c r="L149" s="339">
        <v>44294.13</v>
      </c>
      <c r="M149" s="339">
        <v>0</v>
      </c>
      <c r="N149" s="339">
        <v>0</v>
      </c>
      <c r="O149" s="339">
        <v>6553.8399999999992</v>
      </c>
      <c r="P149" s="304">
        <v>24</v>
      </c>
      <c r="Q149" s="89">
        <v>2118.6654166666663</v>
      </c>
      <c r="T149" s="167">
        <f t="shared" si="14"/>
        <v>20878.971426961361</v>
      </c>
      <c r="U149" s="167">
        <f t="shared" si="15"/>
        <v>0</v>
      </c>
      <c r="V149" s="339">
        <f t="shared" si="16"/>
        <v>50847.969999999994</v>
      </c>
      <c r="W149" s="340">
        <f t="shared" si="17"/>
        <v>29968.998573038632</v>
      </c>
    </row>
    <row r="150" spans="1:23" x14ac:dyDescent="0.2">
      <c r="A150" s="19" t="s">
        <v>339</v>
      </c>
      <c r="B150" s="12" t="s">
        <v>335</v>
      </c>
      <c r="C150" s="55" t="s">
        <v>340</v>
      </c>
      <c r="D150" s="6">
        <v>0</v>
      </c>
      <c r="E150" s="93">
        <v>2685.2938276115819</v>
      </c>
      <c r="F150" s="273"/>
      <c r="G150" s="317">
        <v>1097.6400000000001</v>
      </c>
      <c r="H150" s="317">
        <v>0</v>
      </c>
      <c r="I150" s="317">
        <v>0</v>
      </c>
      <c r="J150" s="167">
        <v>0</v>
      </c>
      <c r="K150" s="88"/>
      <c r="L150" s="339">
        <v>1097.6400000000001</v>
      </c>
      <c r="M150" s="339">
        <v>0</v>
      </c>
      <c r="N150" s="339">
        <v>0</v>
      </c>
      <c r="O150" s="339">
        <v>0</v>
      </c>
      <c r="P150" s="304">
        <v>3</v>
      </c>
      <c r="Q150" s="89">
        <v>365.88000000000005</v>
      </c>
      <c r="T150" s="167">
        <f t="shared" si="14"/>
        <v>1097.6400000000001</v>
      </c>
      <c r="U150" s="167">
        <f t="shared" si="15"/>
        <v>0</v>
      </c>
      <c r="V150" s="339">
        <f t="shared" si="16"/>
        <v>1097.6400000000001</v>
      </c>
      <c r="W150" s="340">
        <f t="shared" si="17"/>
        <v>0</v>
      </c>
    </row>
    <row r="151" spans="1:23" x14ac:dyDescent="0.2">
      <c r="A151" s="19" t="s">
        <v>341</v>
      </c>
      <c r="B151" s="12" t="s">
        <v>342</v>
      </c>
      <c r="C151" s="55" t="s">
        <v>343</v>
      </c>
      <c r="D151" s="6">
        <v>1929.1</v>
      </c>
      <c r="E151" s="93">
        <v>7139.8407865956378</v>
      </c>
      <c r="F151" s="273"/>
      <c r="G151" s="317">
        <v>1829.4</v>
      </c>
      <c r="H151" s="317">
        <v>4350.0275553151114</v>
      </c>
      <c r="I151" s="317">
        <v>0</v>
      </c>
      <c r="J151" s="167">
        <v>0</v>
      </c>
      <c r="K151" s="88"/>
      <c r="L151" s="339">
        <v>1829.4</v>
      </c>
      <c r="M151" s="339">
        <v>487.9</v>
      </c>
      <c r="N151" s="339">
        <v>0</v>
      </c>
      <c r="O151" s="339">
        <v>897</v>
      </c>
      <c r="P151" s="304">
        <v>5</v>
      </c>
      <c r="Q151" s="89">
        <v>545.28</v>
      </c>
      <c r="T151" s="167">
        <f t="shared" si="14"/>
        <v>6179.427555315111</v>
      </c>
      <c r="U151" s="167">
        <f t="shared" si="15"/>
        <v>0</v>
      </c>
      <c r="V151" s="339">
        <f t="shared" si="16"/>
        <v>3214.3</v>
      </c>
      <c r="W151" s="340">
        <f t="shared" si="17"/>
        <v>-2965.1275553151108</v>
      </c>
    </row>
    <row r="152" spans="1:23" x14ac:dyDescent="0.2">
      <c r="A152" s="19" t="s">
        <v>344</v>
      </c>
      <c r="B152" s="12" t="s">
        <v>342</v>
      </c>
      <c r="C152" s="55" t="s">
        <v>345</v>
      </c>
      <c r="D152" s="6">
        <v>58646.46</v>
      </c>
      <c r="E152" s="93">
        <v>112555.64244308131</v>
      </c>
      <c r="F152" s="273"/>
      <c r="G152" s="317">
        <v>54515.97</v>
      </c>
      <c r="H152" s="317">
        <v>97756.625340976025</v>
      </c>
      <c r="I152" s="317">
        <v>0</v>
      </c>
      <c r="J152" s="167">
        <v>52246</v>
      </c>
      <c r="K152" s="88"/>
      <c r="L152" s="339">
        <v>791185.85000000021</v>
      </c>
      <c r="M152" s="339">
        <v>0</v>
      </c>
      <c r="N152" s="339">
        <v>287.81</v>
      </c>
      <c r="O152" s="339">
        <v>42389</v>
      </c>
      <c r="P152" s="304">
        <v>134</v>
      </c>
      <c r="Q152" s="89">
        <v>6220.7078358208973</v>
      </c>
      <c r="T152" s="167">
        <f t="shared" si="14"/>
        <v>152272.59534097603</v>
      </c>
      <c r="U152" s="167">
        <f t="shared" si="15"/>
        <v>52246</v>
      </c>
      <c r="V152" s="339">
        <f t="shared" si="16"/>
        <v>833862.66000000015</v>
      </c>
      <c r="W152" s="340">
        <f t="shared" si="17"/>
        <v>629344.06465902412</v>
      </c>
    </row>
    <row r="153" spans="1:23" x14ac:dyDescent="0.2">
      <c r="A153" s="19" t="s">
        <v>346</v>
      </c>
      <c r="B153" s="12" t="s">
        <v>342</v>
      </c>
      <c r="C153" s="55" t="s">
        <v>347</v>
      </c>
      <c r="D153" s="6">
        <v>2700.74</v>
      </c>
      <c r="E153" s="93">
        <v>10126.631068030145</v>
      </c>
      <c r="F153" s="273"/>
      <c r="G153" s="317">
        <v>1829.4</v>
      </c>
      <c r="H153" s="317">
        <v>6800.1038043546323</v>
      </c>
      <c r="I153" s="317">
        <v>0</v>
      </c>
      <c r="J153" s="167">
        <v>0</v>
      </c>
      <c r="K153" s="88"/>
      <c r="L153" s="339">
        <v>1829.4</v>
      </c>
      <c r="M153" s="339">
        <v>0</v>
      </c>
      <c r="N153" s="339">
        <v>0</v>
      </c>
      <c r="O153" s="339">
        <v>734</v>
      </c>
      <c r="P153" s="304">
        <v>5</v>
      </c>
      <c r="Q153" s="89">
        <v>512.68000000000006</v>
      </c>
      <c r="T153" s="167">
        <f t="shared" si="14"/>
        <v>8629.5038043546319</v>
      </c>
      <c r="U153" s="167">
        <f t="shared" si="15"/>
        <v>0</v>
      </c>
      <c r="V153" s="339">
        <f t="shared" si="16"/>
        <v>2563.4</v>
      </c>
      <c r="W153" s="340">
        <f t="shared" si="17"/>
        <v>-6066.1038043546323</v>
      </c>
    </row>
    <row r="154" spans="1:23" x14ac:dyDescent="0.2">
      <c r="A154" s="19" t="s">
        <v>348</v>
      </c>
      <c r="B154" s="12" t="s">
        <v>349</v>
      </c>
      <c r="C154" s="55" t="s">
        <v>350</v>
      </c>
      <c r="D154" s="6">
        <v>771.64</v>
      </c>
      <c r="E154" s="93">
        <v>2326.6263973033456</v>
      </c>
      <c r="F154" s="273"/>
      <c r="G154" s="317">
        <v>365.88</v>
      </c>
      <c r="H154" s="317">
        <v>2292.7103748170512</v>
      </c>
      <c r="I154" s="317">
        <v>0</v>
      </c>
      <c r="J154" s="167">
        <v>0</v>
      </c>
      <c r="K154" s="88"/>
      <c r="L154" s="339">
        <v>365.88</v>
      </c>
      <c r="M154" s="339">
        <v>0</v>
      </c>
      <c r="N154" s="339">
        <v>0</v>
      </c>
      <c r="O154" s="339">
        <v>0</v>
      </c>
      <c r="P154" s="304">
        <v>1</v>
      </c>
      <c r="Q154" s="89">
        <v>365.88</v>
      </c>
      <c r="T154" s="167">
        <f t="shared" si="14"/>
        <v>2658.5903748170513</v>
      </c>
      <c r="U154" s="167">
        <f t="shared" si="15"/>
        <v>0</v>
      </c>
      <c r="V154" s="339">
        <f t="shared" si="16"/>
        <v>365.88</v>
      </c>
      <c r="W154" s="340">
        <f t="shared" si="17"/>
        <v>-2292.7103748170512</v>
      </c>
    </row>
    <row r="155" spans="1:23" x14ac:dyDescent="0.2">
      <c r="A155" s="19" t="s">
        <v>351</v>
      </c>
      <c r="B155" s="12" t="s">
        <v>349</v>
      </c>
      <c r="C155" s="55" t="s">
        <v>352</v>
      </c>
      <c r="D155" s="6">
        <v>1157.5999999999999</v>
      </c>
      <c r="E155" s="93">
        <v>6189.2349591594566</v>
      </c>
      <c r="F155" s="273"/>
      <c r="G155" s="317">
        <v>1463.5</v>
      </c>
      <c r="H155" s="317">
        <v>2282.8731666075823</v>
      </c>
      <c r="I155" s="317">
        <v>0</v>
      </c>
      <c r="J155" s="167">
        <v>0</v>
      </c>
      <c r="K155" s="88"/>
      <c r="L155" s="339">
        <v>450</v>
      </c>
      <c r="M155" s="339">
        <v>0</v>
      </c>
      <c r="N155" s="339">
        <v>0</v>
      </c>
      <c r="O155" s="339">
        <v>0</v>
      </c>
      <c r="P155" s="304">
        <v>2</v>
      </c>
      <c r="Q155" s="89">
        <v>225</v>
      </c>
      <c r="T155" s="167">
        <f t="shared" si="14"/>
        <v>3746.3731666075823</v>
      </c>
      <c r="U155" s="167">
        <f t="shared" si="15"/>
        <v>0</v>
      </c>
      <c r="V155" s="339">
        <f t="shared" si="16"/>
        <v>450</v>
      </c>
      <c r="W155" s="340">
        <f t="shared" si="17"/>
        <v>-3296.3731666075823</v>
      </c>
    </row>
    <row r="156" spans="1:23" x14ac:dyDescent="0.2">
      <c r="A156" s="19" t="s">
        <v>353</v>
      </c>
      <c r="B156" s="12" t="s">
        <v>349</v>
      </c>
      <c r="C156" s="55" t="s">
        <v>354</v>
      </c>
      <c r="D156" s="6">
        <v>40897.620000000003</v>
      </c>
      <c r="E156" s="93">
        <v>65975.707504274556</v>
      </c>
      <c r="F156" s="273"/>
      <c r="G156" s="317">
        <v>38783.269999999997</v>
      </c>
      <c r="H156" s="317">
        <v>71323.098556962621</v>
      </c>
      <c r="I156" s="317">
        <v>0</v>
      </c>
      <c r="J156" s="167">
        <v>37544.74</v>
      </c>
      <c r="K156" s="88"/>
      <c r="L156" s="339">
        <v>46483.909999999996</v>
      </c>
      <c r="M156" s="339">
        <v>0</v>
      </c>
      <c r="N156" s="339">
        <v>0</v>
      </c>
      <c r="O156" s="339">
        <v>20165.25</v>
      </c>
      <c r="P156" s="304">
        <v>105</v>
      </c>
      <c r="Q156" s="89">
        <v>634.75390476190478</v>
      </c>
      <c r="T156" s="167">
        <f t="shared" si="14"/>
        <v>110106.36855696261</v>
      </c>
      <c r="U156" s="167">
        <f t="shared" si="15"/>
        <v>37544.74</v>
      </c>
      <c r="V156" s="339">
        <f t="shared" si="16"/>
        <v>66649.16</v>
      </c>
      <c r="W156" s="340">
        <f t="shared" si="17"/>
        <v>-81001.948556962598</v>
      </c>
    </row>
    <row r="157" spans="1:23" x14ac:dyDescent="0.2">
      <c r="A157" s="19" t="s">
        <v>355</v>
      </c>
      <c r="B157" s="12" t="s">
        <v>356</v>
      </c>
      <c r="C157" s="55" t="s">
        <v>357</v>
      </c>
      <c r="D157" s="6">
        <v>5016.08</v>
      </c>
      <c r="E157" s="93">
        <v>16366.757681342848</v>
      </c>
      <c r="F157" s="273"/>
      <c r="G157" s="317">
        <v>3292.92</v>
      </c>
      <c r="H157" s="317">
        <v>14064.744764558756</v>
      </c>
      <c r="I157" s="317">
        <v>0</v>
      </c>
      <c r="J157" s="167">
        <v>0</v>
      </c>
      <c r="K157" s="88"/>
      <c r="L157" s="339">
        <v>3292.92</v>
      </c>
      <c r="M157" s="339">
        <v>0</v>
      </c>
      <c r="N157" s="339">
        <v>0</v>
      </c>
      <c r="O157" s="339">
        <v>0</v>
      </c>
      <c r="P157" s="304">
        <v>9</v>
      </c>
      <c r="Q157" s="89">
        <v>365.88</v>
      </c>
      <c r="T157" s="167">
        <f t="shared" si="14"/>
        <v>17357.664764558758</v>
      </c>
      <c r="U157" s="167">
        <f t="shared" si="15"/>
        <v>0</v>
      </c>
      <c r="V157" s="339">
        <f t="shared" si="16"/>
        <v>3292.92</v>
      </c>
      <c r="W157" s="340">
        <f t="shared" si="17"/>
        <v>-14064.744764558758</v>
      </c>
    </row>
    <row r="158" spans="1:23" x14ac:dyDescent="0.2">
      <c r="A158" s="19" t="s">
        <v>358</v>
      </c>
      <c r="B158" s="12" t="s">
        <v>359</v>
      </c>
      <c r="C158" s="55" t="s">
        <v>360</v>
      </c>
      <c r="D158" s="6">
        <v>29708.42</v>
      </c>
      <c r="E158" s="93">
        <v>58523.755056838825</v>
      </c>
      <c r="F158" s="273"/>
      <c r="G158" s="317">
        <v>30002.12</v>
      </c>
      <c r="H158" s="317">
        <v>70140.555547239972</v>
      </c>
      <c r="I158" s="317">
        <v>0</v>
      </c>
      <c r="J158" s="167">
        <v>12959.5</v>
      </c>
      <c r="K158" s="88"/>
      <c r="L158" s="339">
        <v>299787.55</v>
      </c>
      <c r="M158" s="339">
        <v>8586.17</v>
      </c>
      <c r="N158" s="339">
        <v>0</v>
      </c>
      <c r="O158" s="339">
        <v>10851</v>
      </c>
      <c r="P158" s="304">
        <v>78</v>
      </c>
      <c r="Q158" s="89">
        <v>3982.5455128205126</v>
      </c>
      <c r="T158" s="167">
        <f t="shared" si="14"/>
        <v>100142.67554723997</v>
      </c>
      <c r="U158" s="167">
        <f t="shared" si="15"/>
        <v>12959.5</v>
      </c>
      <c r="V158" s="339">
        <f t="shared" si="16"/>
        <v>319224.71999999997</v>
      </c>
      <c r="W158" s="340">
        <f t="shared" si="17"/>
        <v>206122.54445276002</v>
      </c>
    </row>
    <row r="159" spans="1:23" x14ac:dyDescent="0.2">
      <c r="A159" s="19" t="s">
        <v>361</v>
      </c>
      <c r="B159" s="12" t="s">
        <v>359</v>
      </c>
      <c r="C159" s="55" t="s">
        <v>362</v>
      </c>
      <c r="D159" s="6">
        <v>385.96</v>
      </c>
      <c r="E159" s="93">
        <v>1303.2873983326779</v>
      </c>
      <c r="F159" s="273"/>
      <c r="G159" s="317">
        <v>731.75</v>
      </c>
      <c r="H159" s="317">
        <v>0</v>
      </c>
      <c r="I159" s="317">
        <v>0</v>
      </c>
      <c r="J159" s="167">
        <v>0</v>
      </c>
      <c r="K159" s="88"/>
      <c r="L159" s="339">
        <v>731.75</v>
      </c>
      <c r="M159" s="339">
        <v>0</v>
      </c>
      <c r="N159" s="339">
        <v>0</v>
      </c>
      <c r="O159" s="339">
        <v>0</v>
      </c>
      <c r="P159" s="304">
        <v>1</v>
      </c>
      <c r="Q159" s="89">
        <v>731.75</v>
      </c>
      <c r="T159" s="167">
        <f t="shared" si="14"/>
        <v>731.75</v>
      </c>
      <c r="U159" s="167">
        <f t="shared" si="15"/>
        <v>0</v>
      </c>
      <c r="V159" s="339">
        <f t="shared" si="16"/>
        <v>731.75</v>
      </c>
      <c r="W159" s="340">
        <f t="shared" si="17"/>
        <v>0</v>
      </c>
    </row>
    <row r="160" spans="1:23" x14ac:dyDescent="0.2">
      <c r="A160" s="19" t="s">
        <v>363</v>
      </c>
      <c r="B160" s="12" t="s">
        <v>364</v>
      </c>
      <c r="C160" s="55" t="s">
        <v>365</v>
      </c>
      <c r="D160" s="6">
        <v>4629.84</v>
      </c>
      <c r="E160" s="93">
        <v>7647.15414891214</v>
      </c>
      <c r="F160" s="273"/>
      <c r="G160" s="317">
        <v>6951.67</v>
      </c>
      <c r="H160" s="317">
        <v>8389.9100611708363</v>
      </c>
      <c r="I160" s="317">
        <v>0</v>
      </c>
      <c r="J160" s="167">
        <v>0</v>
      </c>
      <c r="K160" s="88"/>
      <c r="L160" s="339">
        <v>6951.67</v>
      </c>
      <c r="M160" s="339">
        <v>0</v>
      </c>
      <c r="N160" s="339">
        <v>0</v>
      </c>
      <c r="O160" s="339">
        <v>7914</v>
      </c>
      <c r="P160" s="304">
        <v>14</v>
      </c>
      <c r="Q160" s="89">
        <v>1061.8335714285715</v>
      </c>
      <c r="T160" s="167">
        <f t="shared" si="14"/>
        <v>15341.580061170836</v>
      </c>
      <c r="U160" s="167">
        <f t="shared" si="15"/>
        <v>0</v>
      </c>
      <c r="V160" s="339">
        <f t="shared" si="16"/>
        <v>14865.67</v>
      </c>
      <c r="W160" s="340">
        <f t="shared" si="17"/>
        <v>-475.91006117083634</v>
      </c>
    </row>
    <row r="161" spans="1:23" x14ac:dyDescent="0.2">
      <c r="A161" s="19" t="s">
        <v>366</v>
      </c>
      <c r="B161" s="12" t="s">
        <v>364</v>
      </c>
      <c r="C161" s="55" t="s">
        <v>367</v>
      </c>
      <c r="D161" s="6">
        <v>0</v>
      </c>
      <c r="E161" s="93">
        <v>0</v>
      </c>
      <c r="F161" s="273"/>
      <c r="G161" s="317">
        <v>0</v>
      </c>
      <c r="H161" s="317">
        <v>0</v>
      </c>
      <c r="I161" s="317">
        <v>0</v>
      </c>
      <c r="J161" s="167">
        <v>0</v>
      </c>
      <c r="K161" s="88"/>
      <c r="L161" s="339">
        <v>0</v>
      </c>
      <c r="M161" s="339">
        <v>0</v>
      </c>
      <c r="N161" s="339">
        <v>0</v>
      </c>
      <c r="O161" s="339">
        <v>0</v>
      </c>
      <c r="P161" s="304">
        <v>0</v>
      </c>
      <c r="Q161" s="89" t="s">
        <v>683</v>
      </c>
      <c r="T161" s="167">
        <f t="shared" si="14"/>
        <v>0</v>
      </c>
      <c r="U161" s="167">
        <f t="shared" si="15"/>
        <v>0</v>
      </c>
      <c r="V161" s="339">
        <f t="shared" si="16"/>
        <v>0</v>
      </c>
      <c r="W161" s="340">
        <f t="shared" si="17"/>
        <v>0</v>
      </c>
    </row>
    <row r="162" spans="1:23" x14ac:dyDescent="0.2">
      <c r="A162" s="19" t="s">
        <v>368</v>
      </c>
      <c r="B162" s="12" t="s">
        <v>369</v>
      </c>
      <c r="C162" s="55" t="s">
        <v>370</v>
      </c>
      <c r="D162" s="6">
        <v>240371.74</v>
      </c>
      <c r="E162" s="93">
        <v>446149.59310224303</v>
      </c>
      <c r="F162" s="273"/>
      <c r="G162" s="317">
        <v>195745.35</v>
      </c>
      <c r="H162" s="317">
        <v>418888.82280110399</v>
      </c>
      <c r="I162" s="317">
        <v>0</v>
      </c>
      <c r="J162" s="167">
        <v>151371.28999999998</v>
      </c>
      <c r="K162" s="88"/>
      <c r="L162" s="339">
        <v>1635826.4999999998</v>
      </c>
      <c r="M162" s="339">
        <v>0</v>
      </c>
      <c r="N162" s="339">
        <v>0</v>
      </c>
      <c r="O162" s="339">
        <v>170891.8</v>
      </c>
      <c r="P162" s="304">
        <v>490</v>
      </c>
      <c r="Q162" s="89">
        <v>3687.1802040816324</v>
      </c>
      <c r="T162" s="167">
        <f t="shared" si="14"/>
        <v>614634.17280110402</v>
      </c>
      <c r="U162" s="167">
        <f t="shared" si="15"/>
        <v>151371.28999999998</v>
      </c>
      <c r="V162" s="339">
        <f t="shared" si="16"/>
        <v>1806718.2999999998</v>
      </c>
      <c r="W162" s="340">
        <f t="shared" si="17"/>
        <v>1040712.8371988959</v>
      </c>
    </row>
    <row r="163" spans="1:23" x14ac:dyDescent="0.2">
      <c r="A163" s="19" t="s">
        <v>371</v>
      </c>
      <c r="B163" s="12" t="s">
        <v>372</v>
      </c>
      <c r="C163" s="55" t="s">
        <v>373</v>
      </c>
      <c r="D163" s="6">
        <v>0</v>
      </c>
      <c r="E163" s="93">
        <v>0</v>
      </c>
      <c r="F163" s="273"/>
      <c r="G163" s="317">
        <v>0</v>
      </c>
      <c r="H163" s="317">
        <v>0</v>
      </c>
      <c r="I163" s="317">
        <v>0</v>
      </c>
      <c r="J163" s="167">
        <v>0</v>
      </c>
      <c r="K163" s="88"/>
      <c r="L163" s="339">
        <v>0</v>
      </c>
      <c r="M163" s="339">
        <v>0</v>
      </c>
      <c r="N163" s="339">
        <v>0</v>
      </c>
      <c r="O163" s="339">
        <v>0</v>
      </c>
      <c r="P163" s="304">
        <v>0</v>
      </c>
      <c r="Q163" s="89" t="s">
        <v>683</v>
      </c>
      <c r="T163" s="167">
        <f t="shared" si="14"/>
        <v>0</v>
      </c>
      <c r="U163" s="167">
        <f t="shared" si="15"/>
        <v>0</v>
      </c>
      <c r="V163" s="339">
        <f t="shared" si="16"/>
        <v>0</v>
      </c>
      <c r="W163" s="340">
        <f t="shared" si="17"/>
        <v>0</v>
      </c>
    </row>
    <row r="164" spans="1:23" x14ac:dyDescent="0.2">
      <c r="A164" s="19" t="s">
        <v>374</v>
      </c>
      <c r="B164" s="12" t="s">
        <v>372</v>
      </c>
      <c r="C164" s="55" t="s">
        <v>375</v>
      </c>
      <c r="D164" s="6">
        <v>15047.68</v>
      </c>
      <c r="E164" s="93">
        <v>25598.693704661353</v>
      </c>
      <c r="F164" s="273"/>
      <c r="G164" s="317">
        <v>13537.51</v>
      </c>
      <c r="H164" s="317">
        <v>22982.375499865764</v>
      </c>
      <c r="I164" s="317">
        <v>0</v>
      </c>
      <c r="J164" s="167">
        <v>0</v>
      </c>
      <c r="K164" s="88"/>
      <c r="L164" s="339">
        <v>130198.67</v>
      </c>
      <c r="M164" s="339">
        <v>939.88</v>
      </c>
      <c r="N164" s="339">
        <v>0</v>
      </c>
      <c r="O164" s="339">
        <v>8138</v>
      </c>
      <c r="P164" s="304">
        <v>32</v>
      </c>
      <c r="Q164" s="89">
        <v>4323.0209374999995</v>
      </c>
      <c r="T164" s="167">
        <f t="shared" si="14"/>
        <v>36519.885499865763</v>
      </c>
      <c r="U164" s="167">
        <f t="shared" si="15"/>
        <v>0</v>
      </c>
      <c r="V164" s="339">
        <f t="shared" si="16"/>
        <v>139276.54999999999</v>
      </c>
      <c r="W164" s="340">
        <f t="shared" si="17"/>
        <v>102756.66450013423</v>
      </c>
    </row>
    <row r="165" spans="1:23" x14ac:dyDescent="0.2">
      <c r="A165" s="19" t="s">
        <v>376</v>
      </c>
      <c r="B165" s="12" t="s">
        <v>377</v>
      </c>
      <c r="C165" s="55" t="s">
        <v>378</v>
      </c>
      <c r="D165" s="6">
        <v>3086.84</v>
      </c>
      <c r="E165" s="93">
        <v>4961.9679788242684</v>
      </c>
      <c r="F165" s="273"/>
      <c r="G165" s="317">
        <v>3658.77</v>
      </c>
      <c r="H165" s="317">
        <v>4792.3625154128113</v>
      </c>
      <c r="I165" s="317">
        <v>0</v>
      </c>
      <c r="J165" s="167">
        <v>0</v>
      </c>
      <c r="K165" s="88"/>
      <c r="L165" s="339">
        <v>7810.49</v>
      </c>
      <c r="M165" s="339">
        <v>0</v>
      </c>
      <c r="N165" s="339">
        <v>0</v>
      </c>
      <c r="O165" s="339">
        <v>0</v>
      </c>
      <c r="P165" s="304">
        <v>7</v>
      </c>
      <c r="Q165" s="89">
        <v>1115.7842857142857</v>
      </c>
      <c r="T165" s="167">
        <f t="shared" si="14"/>
        <v>8451.1325154128117</v>
      </c>
      <c r="U165" s="167">
        <f t="shared" si="15"/>
        <v>0</v>
      </c>
      <c r="V165" s="339">
        <f t="shared" si="16"/>
        <v>7810.49</v>
      </c>
      <c r="W165" s="340">
        <f t="shared" si="17"/>
        <v>-640.64251541281192</v>
      </c>
    </row>
    <row r="166" spans="1:23" x14ac:dyDescent="0.2">
      <c r="A166" s="19" t="s">
        <v>379</v>
      </c>
      <c r="B166" s="12" t="s">
        <v>377</v>
      </c>
      <c r="C166" s="55" t="s">
        <v>380</v>
      </c>
      <c r="D166" s="6">
        <v>1929.1</v>
      </c>
      <c r="E166" s="93">
        <v>9830.4196737972761</v>
      </c>
      <c r="F166" s="273"/>
      <c r="G166" s="317">
        <v>2561.15</v>
      </c>
      <c r="H166" s="317">
        <v>6551.5795974459652</v>
      </c>
      <c r="I166" s="317">
        <v>0</v>
      </c>
      <c r="J166" s="167">
        <v>0</v>
      </c>
      <c r="K166" s="88"/>
      <c r="L166" s="339">
        <v>2561.15</v>
      </c>
      <c r="M166" s="339">
        <v>0</v>
      </c>
      <c r="N166" s="339">
        <v>0</v>
      </c>
      <c r="O166" s="339">
        <v>0</v>
      </c>
      <c r="P166" s="304">
        <v>6</v>
      </c>
      <c r="Q166" s="89">
        <v>426.85833333333335</v>
      </c>
      <c r="T166" s="167">
        <f t="shared" si="14"/>
        <v>9112.7295974459648</v>
      </c>
      <c r="U166" s="167">
        <f t="shared" si="15"/>
        <v>0</v>
      </c>
      <c r="V166" s="339">
        <f t="shared" si="16"/>
        <v>2561.15</v>
      </c>
      <c r="W166" s="340">
        <f t="shared" si="17"/>
        <v>-6551.5795974459652</v>
      </c>
    </row>
    <row r="167" spans="1:23" x14ac:dyDescent="0.2">
      <c r="A167" s="19" t="s">
        <v>381</v>
      </c>
      <c r="B167" s="12" t="s">
        <v>377</v>
      </c>
      <c r="C167" s="55" t="s">
        <v>382</v>
      </c>
      <c r="D167" s="6">
        <v>0</v>
      </c>
      <c r="E167" s="93">
        <v>0</v>
      </c>
      <c r="F167" s="273"/>
      <c r="G167" s="317">
        <v>0</v>
      </c>
      <c r="H167" s="317">
        <v>0</v>
      </c>
      <c r="I167" s="317">
        <v>0</v>
      </c>
      <c r="J167" s="167">
        <v>0</v>
      </c>
      <c r="K167" s="88"/>
      <c r="L167" s="339">
        <v>0</v>
      </c>
      <c r="M167" s="339">
        <v>0</v>
      </c>
      <c r="N167" s="339">
        <v>0</v>
      </c>
      <c r="O167" s="339">
        <v>0</v>
      </c>
      <c r="P167" s="304">
        <v>0</v>
      </c>
      <c r="Q167" s="89" t="s">
        <v>683</v>
      </c>
      <c r="T167" s="167">
        <f t="shared" si="14"/>
        <v>0</v>
      </c>
      <c r="U167" s="167">
        <f t="shared" si="15"/>
        <v>0</v>
      </c>
      <c r="V167" s="339">
        <f t="shared" si="16"/>
        <v>0</v>
      </c>
      <c r="W167" s="340">
        <f t="shared" si="17"/>
        <v>0</v>
      </c>
    </row>
    <row r="168" spans="1:23" x14ac:dyDescent="0.2">
      <c r="A168" s="19" t="s">
        <v>383</v>
      </c>
      <c r="B168" s="12" t="s">
        <v>377</v>
      </c>
      <c r="C168" s="55" t="s">
        <v>384</v>
      </c>
      <c r="D168" s="6">
        <v>385.82</v>
      </c>
      <c r="E168" s="93">
        <v>0</v>
      </c>
      <c r="F168" s="273"/>
      <c r="G168" s="317">
        <v>1463.52</v>
      </c>
      <c r="H168" s="317">
        <v>1267.5553617977785</v>
      </c>
      <c r="I168" s="317">
        <v>0</v>
      </c>
      <c r="J168" s="167">
        <v>0</v>
      </c>
      <c r="K168" s="88"/>
      <c r="L168" s="339">
        <v>1463.52</v>
      </c>
      <c r="M168" s="339">
        <v>0</v>
      </c>
      <c r="N168" s="339">
        <v>0</v>
      </c>
      <c r="O168" s="339">
        <v>0</v>
      </c>
      <c r="P168" s="304">
        <v>4</v>
      </c>
      <c r="Q168" s="89">
        <v>365.88</v>
      </c>
      <c r="T168" s="167">
        <f t="shared" ref="T168:T207" si="18">G168+H168+I168</f>
        <v>2731.0753617977784</v>
      </c>
      <c r="U168" s="167">
        <f t="shared" ref="U168:U199" si="19">J168</f>
        <v>0</v>
      </c>
      <c r="V168" s="339">
        <f t="shared" ref="V168:V199" si="20">O168+M168+N168+L168</f>
        <v>1463.52</v>
      </c>
      <c r="W168" s="340">
        <f t="shared" si="17"/>
        <v>-1267.5553617977785</v>
      </c>
    </row>
    <row r="169" spans="1:23" x14ac:dyDescent="0.2">
      <c r="A169" s="19" t="s">
        <v>385</v>
      </c>
      <c r="B169" s="12" t="s">
        <v>377</v>
      </c>
      <c r="C169" s="55" t="s">
        <v>386</v>
      </c>
      <c r="D169" s="6">
        <v>0</v>
      </c>
      <c r="E169" s="93">
        <v>0</v>
      </c>
      <c r="F169" s="273"/>
      <c r="G169" s="317">
        <v>365.88</v>
      </c>
      <c r="H169" s="317">
        <v>0</v>
      </c>
      <c r="I169" s="317">
        <v>0</v>
      </c>
      <c r="J169" s="167">
        <v>0</v>
      </c>
      <c r="K169" s="88"/>
      <c r="L169" s="339">
        <v>0</v>
      </c>
      <c r="M169" s="339">
        <v>0</v>
      </c>
      <c r="N169" s="339">
        <v>0</v>
      </c>
      <c r="O169" s="339">
        <v>0</v>
      </c>
      <c r="P169" s="304">
        <v>1</v>
      </c>
      <c r="Q169" s="89">
        <v>0</v>
      </c>
      <c r="T169" s="167">
        <f t="shared" si="18"/>
        <v>365.88</v>
      </c>
      <c r="U169" s="167">
        <f t="shared" si="19"/>
        <v>0</v>
      </c>
      <c r="V169" s="339">
        <f t="shared" si="20"/>
        <v>0</v>
      </c>
      <c r="W169" s="340">
        <f t="shared" si="17"/>
        <v>-365.88</v>
      </c>
    </row>
    <row r="170" spans="1:23" x14ac:dyDescent="0.2">
      <c r="A170" s="19" t="s">
        <v>387</v>
      </c>
      <c r="B170" s="12" t="s">
        <v>388</v>
      </c>
      <c r="C170" s="55" t="s">
        <v>389</v>
      </c>
      <c r="D170" s="6">
        <v>69063.039999999994</v>
      </c>
      <c r="E170" s="93">
        <v>109509.45562407239</v>
      </c>
      <c r="F170" s="273"/>
      <c r="G170" s="317">
        <v>62199.47</v>
      </c>
      <c r="H170" s="317">
        <v>114631.93530451573</v>
      </c>
      <c r="I170" s="317">
        <v>0</v>
      </c>
      <c r="J170" s="167">
        <v>0</v>
      </c>
      <c r="K170" s="88"/>
      <c r="L170" s="339">
        <v>86741.13</v>
      </c>
      <c r="M170" s="339">
        <v>26768.059999999998</v>
      </c>
      <c r="N170" s="339">
        <v>0</v>
      </c>
      <c r="O170" s="339">
        <v>61918</v>
      </c>
      <c r="P170" s="304">
        <v>157</v>
      </c>
      <c r="Q170" s="89">
        <v>946.87343949044589</v>
      </c>
      <c r="T170" s="167">
        <f t="shared" si="18"/>
        <v>176831.40530451573</v>
      </c>
      <c r="U170" s="167">
        <f t="shared" si="19"/>
        <v>0</v>
      </c>
      <c r="V170" s="339">
        <f t="shared" si="20"/>
        <v>175427.19</v>
      </c>
      <c r="W170" s="340">
        <f t="shared" si="17"/>
        <v>-1404.215304515732</v>
      </c>
    </row>
    <row r="171" spans="1:23" ht="13.5" customHeight="1" x14ac:dyDescent="0.2">
      <c r="A171" s="19" t="s">
        <v>390</v>
      </c>
      <c r="B171" s="12" t="s">
        <v>388</v>
      </c>
      <c r="C171" s="55" t="s">
        <v>391</v>
      </c>
      <c r="D171" s="6">
        <v>31638.5</v>
      </c>
      <c r="E171" s="93">
        <v>45755.06378145497</v>
      </c>
      <c r="F171" s="273"/>
      <c r="G171" s="317">
        <v>27440.89</v>
      </c>
      <c r="H171" s="317">
        <v>48459.591182660428</v>
      </c>
      <c r="I171" s="317">
        <v>0</v>
      </c>
      <c r="J171" s="167">
        <v>0</v>
      </c>
      <c r="K171" s="88"/>
      <c r="L171" s="339">
        <v>177298.2</v>
      </c>
      <c r="M171" s="339">
        <v>0</v>
      </c>
      <c r="N171" s="339">
        <v>0</v>
      </c>
      <c r="O171" s="339">
        <v>9752</v>
      </c>
      <c r="P171" s="304">
        <v>64</v>
      </c>
      <c r="Q171" s="89">
        <v>2922.6593750000002</v>
      </c>
      <c r="T171" s="167">
        <f t="shared" si="18"/>
        <v>75900.481182660427</v>
      </c>
      <c r="U171" s="167">
        <f t="shared" si="19"/>
        <v>0</v>
      </c>
      <c r="V171" s="339">
        <f t="shared" si="20"/>
        <v>187050.2</v>
      </c>
      <c r="W171" s="340">
        <f t="shared" si="17"/>
        <v>111149.71881733958</v>
      </c>
    </row>
    <row r="172" spans="1:23" x14ac:dyDescent="0.2">
      <c r="A172" s="19" t="s">
        <v>392</v>
      </c>
      <c r="B172" s="12" t="s">
        <v>388</v>
      </c>
      <c r="C172" s="55" t="s">
        <v>393</v>
      </c>
      <c r="D172" s="6">
        <v>114210.28</v>
      </c>
      <c r="E172" s="93">
        <v>174283.25607516529</v>
      </c>
      <c r="F172" s="273"/>
      <c r="G172" s="317">
        <v>108299.93</v>
      </c>
      <c r="H172" s="317">
        <v>160554.55848172223</v>
      </c>
      <c r="I172" s="317">
        <v>0</v>
      </c>
      <c r="J172" s="167">
        <v>34755</v>
      </c>
      <c r="K172" s="88"/>
      <c r="L172" s="339">
        <v>560361.74</v>
      </c>
      <c r="M172" s="339">
        <v>20961.72</v>
      </c>
      <c r="N172" s="339">
        <v>0</v>
      </c>
      <c r="O172" s="339">
        <v>34755</v>
      </c>
      <c r="P172" s="304">
        <v>241</v>
      </c>
      <c r="Q172" s="89">
        <v>2469.3640663900414</v>
      </c>
      <c r="T172" s="167">
        <f t="shared" si="18"/>
        <v>268854.48848172219</v>
      </c>
      <c r="U172" s="167">
        <f t="shared" si="19"/>
        <v>34755</v>
      </c>
      <c r="V172" s="339">
        <f t="shared" si="20"/>
        <v>616078.46</v>
      </c>
      <c r="W172" s="340">
        <f t="shared" si="17"/>
        <v>312468.97151827777</v>
      </c>
    </row>
    <row r="173" spans="1:23" x14ac:dyDescent="0.2">
      <c r="A173" s="19" t="s">
        <v>394</v>
      </c>
      <c r="B173" s="12" t="s">
        <v>388</v>
      </c>
      <c r="C173" s="55" t="s">
        <v>395</v>
      </c>
      <c r="D173" s="6">
        <v>52859.86</v>
      </c>
      <c r="E173" s="93">
        <v>92644.225483557137</v>
      </c>
      <c r="F173" s="273"/>
      <c r="G173" s="317">
        <v>44637.22</v>
      </c>
      <c r="H173" s="317">
        <v>77010.746796131818</v>
      </c>
      <c r="I173" s="317">
        <v>0</v>
      </c>
      <c r="J173" s="167">
        <v>0</v>
      </c>
      <c r="K173" s="88"/>
      <c r="L173" s="339">
        <v>345585.55</v>
      </c>
      <c r="M173" s="339">
        <v>0</v>
      </c>
      <c r="N173" s="339">
        <v>0</v>
      </c>
      <c r="O173" s="339">
        <v>33989.119999999995</v>
      </c>
      <c r="P173" s="304">
        <v>108</v>
      </c>
      <c r="Q173" s="89">
        <v>3514.5802777777776</v>
      </c>
      <c r="T173" s="167">
        <f t="shared" si="18"/>
        <v>121647.96679613182</v>
      </c>
      <c r="U173" s="167">
        <f t="shared" si="19"/>
        <v>0</v>
      </c>
      <c r="V173" s="339">
        <f t="shared" si="20"/>
        <v>379574.67</v>
      </c>
      <c r="W173" s="340">
        <f t="shared" si="17"/>
        <v>257926.70320386818</v>
      </c>
    </row>
    <row r="174" spans="1:23" x14ac:dyDescent="0.2">
      <c r="A174" s="19" t="s">
        <v>396</v>
      </c>
      <c r="B174" s="12" t="s">
        <v>388</v>
      </c>
      <c r="C174" s="55" t="s">
        <v>397</v>
      </c>
      <c r="D174" s="6">
        <v>27008.1</v>
      </c>
      <c r="E174" s="93">
        <v>57232.705517472103</v>
      </c>
      <c r="F174" s="273"/>
      <c r="G174" s="317">
        <v>27075</v>
      </c>
      <c r="H174" s="317">
        <v>42271.363748604279</v>
      </c>
      <c r="I174" s="317">
        <v>0</v>
      </c>
      <c r="J174" s="167">
        <v>27521.85</v>
      </c>
      <c r="K174" s="88"/>
      <c r="L174" s="339">
        <v>7279.31</v>
      </c>
      <c r="M174" s="339">
        <v>33142.71</v>
      </c>
      <c r="N174" s="339">
        <v>0</v>
      </c>
      <c r="O174" s="339">
        <v>30023.879999999997</v>
      </c>
      <c r="P174" s="304">
        <v>62</v>
      </c>
      <c r="Q174" s="89">
        <v>601.66435483870964</v>
      </c>
      <c r="T174" s="167">
        <f t="shared" si="18"/>
        <v>69346.363748604286</v>
      </c>
      <c r="U174" s="167">
        <f t="shared" si="19"/>
        <v>27521.85</v>
      </c>
      <c r="V174" s="339">
        <f t="shared" si="20"/>
        <v>70445.899999999994</v>
      </c>
      <c r="W174" s="340">
        <f t="shared" si="17"/>
        <v>-26422.313748604298</v>
      </c>
    </row>
    <row r="175" spans="1:23" x14ac:dyDescent="0.2">
      <c r="A175" s="19" t="s">
        <v>398</v>
      </c>
      <c r="B175" s="12" t="s">
        <v>388</v>
      </c>
      <c r="C175" s="55" t="s">
        <v>399</v>
      </c>
      <c r="D175" s="6">
        <v>1168698.76</v>
      </c>
      <c r="E175" s="93">
        <v>1878510.8219240827</v>
      </c>
      <c r="F175" s="273"/>
      <c r="G175" s="317">
        <v>1160932.42</v>
      </c>
      <c r="H175" s="317">
        <v>1746085.7198152286</v>
      </c>
      <c r="I175" s="317">
        <v>0</v>
      </c>
      <c r="J175" s="167">
        <v>354476.71</v>
      </c>
      <c r="K175" s="88"/>
      <c r="L175" s="339">
        <v>3089345.8800000004</v>
      </c>
      <c r="M175" s="339">
        <v>1341106.68</v>
      </c>
      <c r="N175" s="339">
        <v>0</v>
      </c>
      <c r="O175" s="339">
        <v>457582.6100000001</v>
      </c>
      <c r="P175" s="304">
        <v>2691</v>
      </c>
      <c r="Q175" s="89">
        <v>1318.0707878112228</v>
      </c>
      <c r="T175" s="167">
        <f t="shared" si="18"/>
        <v>2907018.1398152285</v>
      </c>
      <c r="U175" s="167">
        <f t="shared" si="19"/>
        <v>354476.71</v>
      </c>
      <c r="V175" s="339">
        <f t="shared" si="20"/>
        <v>4888035.17</v>
      </c>
      <c r="W175" s="340">
        <f t="shared" si="17"/>
        <v>1626540.3201847714</v>
      </c>
    </row>
    <row r="176" spans="1:23" x14ac:dyDescent="0.2">
      <c r="A176" s="19" t="s">
        <v>400</v>
      </c>
      <c r="B176" s="12" t="s">
        <v>388</v>
      </c>
      <c r="C176" s="55" t="s">
        <v>401</v>
      </c>
      <c r="D176" s="6">
        <v>20064.740000000002</v>
      </c>
      <c r="E176" s="93">
        <v>32543.740875956893</v>
      </c>
      <c r="F176" s="273"/>
      <c r="G176" s="317">
        <v>22318.51</v>
      </c>
      <c r="H176" s="317">
        <v>25816.380358908966</v>
      </c>
      <c r="I176" s="317">
        <v>0</v>
      </c>
      <c r="J176" s="167">
        <v>0</v>
      </c>
      <c r="K176" s="88"/>
      <c r="L176" s="339">
        <v>134008.97</v>
      </c>
      <c r="M176" s="339">
        <v>0</v>
      </c>
      <c r="N176" s="339">
        <v>0</v>
      </c>
      <c r="O176" s="339">
        <v>4685.8599999999997</v>
      </c>
      <c r="P176" s="304">
        <v>44</v>
      </c>
      <c r="Q176" s="89">
        <v>3152.1552272727272</v>
      </c>
      <c r="T176" s="167">
        <f t="shared" si="18"/>
        <v>48134.89035890896</v>
      </c>
      <c r="U176" s="167">
        <f t="shared" si="19"/>
        <v>0</v>
      </c>
      <c r="V176" s="339">
        <f t="shared" si="20"/>
        <v>138694.82999999999</v>
      </c>
      <c r="W176" s="340">
        <f t="shared" si="17"/>
        <v>90559.939641091027</v>
      </c>
    </row>
    <row r="177" spans="1:23" x14ac:dyDescent="0.2">
      <c r="A177" s="19" t="s">
        <v>402</v>
      </c>
      <c r="B177" s="12" t="s">
        <v>388</v>
      </c>
      <c r="C177" s="55" t="s">
        <v>403</v>
      </c>
      <c r="D177" s="6">
        <v>118450.94</v>
      </c>
      <c r="E177" s="93">
        <v>195899.93805882538</v>
      </c>
      <c r="F177" s="273"/>
      <c r="G177" s="317">
        <v>92567.33</v>
      </c>
      <c r="H177" s="317">
        <v>186832.54178791982</v>
      </c>
      <c r="I177" s="317">
        <v>0</v>
      </c>
      <c r="J177" s="167">
        <v>38708.86</v>
      </c>
      <c r="K177" s="88"/>
      <c r="L177" s="339">
        <v>92567.33</v>
      </c>
      <c r="M177" s="339">
        <v>10706.79</v>
      </c>
      <c r="N177" s="339">
        <v>0</v>
      </c>
      <c r="O177" s="339">
        <v>39192.400000000001</v>
      </c>
      <c r="P177" s="304">
        <v>222</v>
      </c>
      <c r="Q177" s="89">
        <v>593.51229729729732</v>
      </c>
      <c r="T177" s="167">
        <f t="shared" si="18"/>
        <v>279399.87178791984</v>
      </c>
      <c r="U177" s="167">
        <f t="shared" si="19"/>
        <v>38708.86</v>
      </c>
      <c r="V177" s="339">
        <f t="shared" si="20"/>
        <v>142466.52000000002</v>
      </c>
      <c r="W177" s="340">
        <f t="shared" si="17"/>
        <v>-175642.2117879198</v>
      </c>
    </row>
    <row r="178" spans="1:23" x14ac:dyDescent="0.2">
      <c r="A178" s="19" t="s">
        <v>404</v>
      </c>
      <c r="B178" s="12" t="s">
        <v>388</v>
      </c>
      <c r="C178" s="55" t="s">
        <v>405</v>
      </c>
      <c r="D178" s="6">
        <v>25465.66</v>
      </c>
      <c r="E178" s="93">
        <v>43542.3884627199</v>
      </c>
      <c r="F178" s="273"/>
      <c r="G178" s="317">
        <v>24513.85</v>
      </c>
      <c r="H178" s="317">
        <v>38263.448260278608</v>
      </c>
      <c r="I178" s="317">
        <v>0</v>
      </c>
      <c r="J178" s="167">
        <v>0</v>
      </c>
      <c r="K178" s="88"/>
      <c r="L178" s="339">
        <v>55069.55</v>
      </c>
      <c r="M178" s="339">
        <v>11529.3</v>
      </c>
      <c r="N178" s="339">
        <v>0</v>
      </c>
      <c r="O178" s="339">
        <v>3919.54</v>
      </c>
      <c r="P178" s="304">
        <v>56</v>
      </c>
      <c r="Q178" s="89">
        <v>1053.3766071428572</v>
      </c>
      <c r="T178" s="167">
        <f t="shared" si="18"/>
        <v>62777.298260278607</v>
      </c>
      <c r="U178" s="167">
        <f t="shared" si="19"/>
        <v>0</v>
      </c>
      <c r="V178" s="339">
        <f t="shared" si="20"/>
        <v>70518.39</v>
      </c>
      <c r="W178" s="340">
        <f t="shared" si="17"/>
        <v>7741.0917397213925</v>
      </c>
    </row>
    <row r="179" spans="1:23" x14ac:dyDescent="0.2">
      <c r="A179" s="19" t="s">
        <v>406</v>
      </c>
      <c r="B179" s="12" t="s">
        <v>388</v>
      </c>
      <c r="C179" s="55" t="s">
        <v>407</v>
      </c>
      <c r="D179" s="6">
        <v>0</v>
      </c>
      <c r="E179" s="93">
        <v>0</v>
      </c>
      <c r="F179" s="273"/>
      <c r="G179" s="317">
        <v>0</v>
      </c>
      <c r="H179" s="317">
        <v>0</v>
      </c>
      <c r="I179" s="317">
        <v>0</v>
      </c>
      <c r="J179" s="167">
        <v>0</v>
      </c>
      <c r="K179" s="88"/>
      <c r="L179" s="339">
        <v>0</v>
      </c>
      <c r="M179" s="339">
        <v>0</v>
      </c>
      <c r="N179" s="339">
        <v>0</v>
      </c>
      <c r="O179" s="339">
        <v>0</v>
      </c>
      <c r="P179" s="304">
        <v>0</v>
      </c>
      <c r="Q179" s="89" t="s">
        <v>683</v>
      </c>
      <c r="T179" s="167">
        <f t="shared" si="18"/>
        <v>0</v>
      </c>
      <c r="U179" s="167">
        <f t="shared" si="19"/>
        <v>0</v>
      </c>
      <c r="V179" s="339">
        <f t="shared" si="20"/>
        <v>0</v>
      </c>
      <c r="W179" s="340">
        <f t="shared" si="17"/>
        <v>0</v>
      </c>
    </row>
    <row r="180" spans="1:23" x14ac:dyDescent="0.2">
      <c r="A180" s="19" t="s">
        <v>408</v>
      </c>
      <c r="B180" s="12" t="s">
        <v>388</v>
      </c>
      <c r="C180" s="55" t="s">
        <v>409</v>
      </c>
      <c r="D180" s="6">
        <v>385.82</v>
      </c>
      <c r="E180" s="93">
        <v>0</v>
      </c>
      <c r="F180" s="273"/>
      <c r="G180" s="317">
        <v>365.88</v>
      </c>
      <c r="H180" s="317">
        <v>1104.6369691153266</v>
      </c>
      <c r="I180" s="317">
        <v>0</v>
      </c>
      <c r="J180" s="167">
        <v>0</v>
      </c>
      <c r="K180" s="88"/>
      <c r="L180" s="339">
        <v>365.88</v>
      </c>
      <c r="M180" s="339">
        <v>0</v>
      </c>
      <c r="N180" s="339">
        <v>0</v>
      </c>
      <c r="O180" s="339">
        <v>0</v>
      </c>
      <c r="P180" s="304">
        <v>1</v>
      </c>
      <c r="Q180" s="89">
        <v>365.88</v>
      </c>
      <c r="T180" s="167">
        <f t="shared" si="18"/>
        <v>1470.5169691153264</v>
      </c>
      <c r="U180" s="167">
        <f t="shared" si="19"/>
        <v>0</v>
      </c>
      <c r="V180" s="339">
        <f t="shared" si="20"/>
        <v>365.88</v>
      </c>
      <c r="W180" s="340">
        <f t="shared" si="17"/>
        <v>-1104.6369691153263</v>
      </c>
    </row>
    <row r="181" spans="1:23" x14ac:dyDescent="0.2">
      <c r="A181" s="19" t="s">
        <v>410</v>
      </c>
      <c r="B181" s="12" t="s">
        <v>388</v>
      </c>
      <c r="C181" s="55" t="s">
        <v>411</v>
      </c>
      <c r="D181" s="6">
        <v>0</v>
      </c>
      <c r="E181" s="93">
        <v>0</v>
      </c>
      <c r="F181" s="273"/>
      <c r="G181" s="317">
        <v>0</v>
      </c>
      <c r="H181" s="317">
        <v>0</v>
      </c>
      <c r="I181" s="317">
        <v>0</v>
      </c>
      <c r="J181" s="167">
        <v>0</v>
      </c>
      <c r="K181" s="88"/>
      <c r="L181" s="339">
        <v>0</v>
      </c>
      <c r="M181" s="339">
        <v>0</v>
      </c>
      <c r="N181" s="339">
        <v>0</v>
      </c>
      <c r="O181" s="339">
        <v>0</v>
      </c>
      <c r="P181" s="304">
        <v>0</v>
      </c>
      <c r="Q181" s="89" t="s">
        <v>683</v>
      </c>
      <c r="T181" s="167">
        <f t="shared" si="18"/>
        <v>0</v>
      </c>
      <c r="U181" s="167">
        <f t="shared" si="19"/>
        <v>0</v>
      </c>
      <c r="V181" s="339">
        <f t="shared" si="20"/>
        <v>0</v>
      </c>
      <c r="W181" s="340">
        <f t="shared" si="17"/>
        <v>0</v>
      </c>
    </row>
    <row r="182" spans="1:23" x14ac:dyDescent="0.2">
      <c r="A182" s="23" t="s">
        <v>412</v>
      </c>
      <c r="B182" s="12" t="s">
        <v>413</v>
      </c>
      <c r="C182" s="55" t="s">
        <v>414</v>
      </c>
      <c r="D182" s="6">
        <v>55174.080000000002</v>
      </c>
      <c r="E182" s="93">
        <v>102532.33747975992</v>
      </c>
      <c r="F182" s="273"/>
      <c r="G182" s="317">
        <v>58906.48</v>
      </c>
      <c r="H182" s="317">
        <v>95289.982030634637</v>
      </c>
      <c r="I182" s="317">
        <v>0</v>
      </c>
      <c r="J182" s="167">
        <v>55147.61</v>
      </c>
      <c r="K182" s="88"/>
      <c r="L182" s="339">
        <v>99895.8</v>
      </c>
      <c r="M182" s="339">
        <v>0</v>
      </c>
      <c r="N182" s="339">
        <v>0</v>
      </c>
      <c r="O182" s="339">
        <v>48088.53</v>
      </c>
      <c r="P182" s="304">
        <v>141</v>
      </c>
      <c r="Q182" s="89">
        <v>1049.534255319149</v>
      </c>
      <c r="T182" s="167">
        <f t="shared" si="18"/>
        <v>154196.46203063463</v>
      </c>
      <c r="U182" s="167">
        <f t="shared" si="19"/>
        <v>55147.61</v>
      </c>
      <c r="V182" s="339">
        <f t="shared" si="20"/>
        <v>147984.33000000002</v>
      </c>
      <c r="W182" s="340">
        <f t="shared" si="17"/>
        <v>-61359.742030634603</v>
      </c>
    </row>
    <row r="183" spans="1:23" x14ac:dyDescent="0.2">
      <c r="A183" s="23" t="s">
        <v>415</v>
      </c>
      <c r="B183" s="12" t="s">
        <v>413</v>
      </c>
      <c r="C183" s="55" t="s">
        <v>416</v>
      </c>
      <c r="D183" s="6">
        <v>32795.96</v>
      </c>
      <c r="E183" s="93">
        <v>58355.689564138273</v>
      </c>
      <c r="F183" s="273"/>
      <c r="G183" s="317">
        <v>33660.870000000003</v>
      </c>
      <c r="H183" s="317">
        <v>55023.327021724363</v>
      </c>
      <c r="I183" s="317">
        <v>0</v>
      </c>
      <c r="J183" s="167">
        <v>0</v>
      </c>
      <c r="K183" s="88"/>
      <c r="L183" s="339">
        <v>33660.869999999995</v>
      </c>
      <c r="M183" s="339">
        <v>0</v>
      </c>
      <c r="N183" s="339">
        <v>0</v>
      </c>
      <c r="O183" s="339">
        <v>13428.999999999998</v>
      </c>
      <c r="P183" s="304">
        <v>83</v>
      </c>
      <c r="Q183" s="89">
        <v>567.34783132530117</v>
      </c>
      <c r="T183" s="167">
        <f t="shared" si="18"/>
        <v>88684.197021724365</v>
      </c>
      <c r="U183" s="167">
        <f t="shared" si="19"/>
        <v>0</v>
      </c>
      <c r="V183" s="339">
        <f t="shared" si="20"/>
        <v>47089.869999999995</v>
      </c>
      <c r="W183" s="340">
        <f t="shared" si="17"/>
        <v>-41594.32702172437</v>
      </c>
    </row>
    <row r="184" spans="1:23" x14ac:dyDescent="0.2">
      <c r="A184" s="23" t="s">
        <v>417</v>
      </c>
      <c r="B184" s="12" t="s">
        <v>413</v>
      </c>
      <c r="C184" s="55" t="s">
        <v>418</v>
      </c>
      <c r="D184" s="6">
        <v>3858.62</v>
      </c>
      <c r="E184" s="93">
        <v>12270.275857763831</v>
      </c>
      <c r="F184" s="273"/>
      <c r="G184" s="317">
        <v>5488.14</v>
      </c>
      <c r="H184" s="317">
        <v>7957.3657573285527</v>
      </c>
      <c r="I184" s="317">
        <v>0</v>
      </c>
      <c r="J184" s="167">
        <v>0</v>
      </c>
      <c r="K184" s="88"/>
      <c r="L184" s="339">
        <v>66241.22</v>
      </c>
      <c r="M184" s="339">
        <v>1684.91</v>
      </c>
      <c r="N184" s="339">
        <v>0</v>
      </c>
      <c r="O184" s="339">
        <v>0</v>
      </c>
      <c r="P184" s="304">
        <v>9</v>
      </c>
      <c r="Q184" s="89">
        <v>7360.1355555555556</v>
      </c>
      <c r="T184" s="167">
        <f t="shared" si="18"/>
        <v>13445.505757328552</v>
      </c>
      <c r="U184" s="167">
        <f t="shared" si="19"/>
        <v>0</v>
      </c>
      <c r="V184" s="339">
        <f t="shared" si="20"/>
        <v>67926.13</v>
      </c>
      <c r="W184" s="340">
        <f t="shared" si="17"/>
        <v>54480.624242671453</v>
      </c>
    </row>
    <row r="185" spans="1:23" x14ac:dyDescent="0.2">
      <c r="A185" s="23" t="s">
        <v>419</v>
      </c>
      <c r="B185" s="12" t="s">
        <v>413</v>
      </c>
      <c r="C185" s="55" t="s">
        <v>420</v>
      </c>
      <c r="D185" s="6">
        <v>385.96</v>
      </c>
      <c r="E185" s="93">
        <v>1574.133742391158</v>
      </c>
      <c r="F185" s="273"/>
      <c r="G185" s="317">
        <v>365.87</v>
      </c>
      <c r="H185" s="317">
        <v>0</v>
      </c>
      <c r="I185" s="317">
        <v>0</v>
      </c>
      <c r="J185" s="167">
        <v>0</v>
      </c>
      <c r="K185" s="88"/>
      <c r="L185" s="339">
        <v>365.87</v>
      </c>
      <c r="M185" s="339">
        <v>0</v>
      </c>
      <c r="N185" s="339">
        <v>0</v>
      </c>
      <c r="O185" s="339">
        <v>0</v>
      </c>
      <c r="P185" s="304">
        <v>0</v>
      </c>
      <c r="Q185" s="89" t="s">
        <v>683</v>
      </c>
      <c r="T185" s="167">
        <f t="shared" si="18"/>
        <v>365.87</v>
      </c>
      <c r="U185" s="167">
        <f t="shared" si="19"/>
        <v>0</v>
      </c>
      <c r="V185" s="339">
        <f t="shared" si="20"/>
        <v>365.87</v>
      </c>
      <c r="W185" s="340">
        <f t="shared" si="17"/>
        <v>0</v>
      </c>
    </row>
    <row r="186" spans="1:23" x14ac:dyDescent="0.2">
      <c r="A186" s="23" t="s">
        <v>421</v>
      </c>
      <c r="B186" s="12"/>
      <c r="C186" s="55" t="s">
        <v>422</v>
      </c>
      <c r="D186" s="6">
        <v>702987.98</v>
      </c>
      <c r="E186" s="93">
        <v>0</v>
      </c>
      <c r="F186" s="273"/>
      <c r="G186" s="317">
        <v>675046.45</v>
      </c>
      <c r="H186" s="317">
        <v>0</v>
      </c>
      <c r="I186" s="317">
        <v>0</v>
      </c>
      <c r="J186" s="167">
        <v>0</v>
      </c>
      <c r="K186" s="88"/>
      <c r="L186" s="339">
        <v>694558.3200000003</v>
      </c>
      <c r="M186" s="339">
        <v>0</v>
      </c>
      <c r="N186" s="339">
        <v>0</v>
      </c>
      <c r="O186" s="339">
        <v>253722.72</v>
      </c>
      <c r="P186" s="304">
        <v>1630</v>
      </c>
      <c r="Q186" s="89">
        <v>581.76750920245411</v>
      </c>
      <c r="T186" s="167">
        <f t="shared" si="18"/>
        <v>675046.45</v>
      </c>
      <c r="U186" s="167">
        <f t="shared" si="19"/>
        <v>0</v>
      </c>
      <c r="V186" s="339">
        <f t="shared" si="20"/>
        <v>948281.04000000027</v>
      </c>
      <c r="W186" s="340">
        <f t="shared" si="17"/>
        <v>273234.59000000032</v>
      </c>
    </row>
    <row r="187" spans="1:23" x14ac:dyDescent="0.2">
      <c r="A187" s="41" t="s">
        <v>423</v>
      </c>
      <c r="B187" s="49"/>
      <c r="C187" s="42" t="s">
        <v>424</v>
      </c>
      <c r="D187" s="6">
        <v>0</v>
      </c>
      <c r="E187" s="93" t="s">
        <v>647</v>
      </c>
      <c r="F187" s="273"/>
      <c r="G187" s="317">
        <v>0</v>
      </c>
      <c r="H187" s="488" t="s">
        <v>505</v>
      </c>
      <c r="I187" s="317">
        <v>0</v>
      </c>
      <c r="J187" s="167">
        <v>45167.01</v>
      </c>
      <c r="K187" s="88"/>
      <c r="L187" s="339">
        <v>0</v>
      </c>
      <c r="M187" s="339">
        <v>0</v>
      </c>
      <c r="N187" s="339">
        <v>0</v>
      </c>
      <c r="O187" s="339">
        <v>32160.780000000002</v>
      </c>
      <c r="P187" s="304" t="s">
        <v>571</v>
      </c>
      <c r="Q187" s="89" t="s">
        <v>683</v>
      </c>
      <c r="T187" s="167">
        <f t="shared" si="18"/>
        <v>0</v>
      </c>
      <c r="U187" s="167">
        <f t="shared" si="19"/>
        <v>45167.01</v>
      </c>
      <c r="V187" s="339">
        <f t="shared" si="20"/>
        <v>32160.780000000002</v>
      </c>
      <c r="W187" s="340">
        <f t="shared" si="17"/>
        <v>-13006.23</v>
      </c>
    </row>
    <row r="188" spans="1:23" x14ac:dyDescent="0.2">
      <c r="A188" s="41" t="s">
        <v>425</v>
      </c>
      <c r="B188" s="49"/>
      <c r="C188" s="42" t="s">
        <v>426</v>
      </c>
      <c r="D188" s="6">
        <v>0</v>
      </c>
      <c r="E188" s="93" t="s">
        <v>647</v>
      </c>
      <c r="F188" s="273"/>
      <c r="G188" s="317">
        <v>0</v>
      </c>
      <c r="H188" s="488" t="s">
        <v>505</v>
      </c>
      <c r="I188" s="317">
        <v>0</v>
      </c>
      <c r="J188" s="167">
        <v>0</v>
      </c>
      <c r="K188" s="88"/>
      <c r="L188" s="339">
        <v>0</v>
      </c>
      <c r="M188" s="339">
        <v>0</v>
      </c>
      <c r="N188" s="339">
        <v>0</v>
      </c>
      <c r="O188" s="339">
        <v>0</v>
      </c>
      <c r="P188" s="304" t="s">
        <v>571</v>
      </c>
      <c r="Q188" s="89" t="s">
        <v>683</v>
      </c>
      <c r="T188" s="167">
        <f t="shared" si="18"/>
        <v>0</v>
      </c>
      <c r="U188" s="167">
        <f t="shared" si="19"/>
        <v>0</v>
      </c>
      <c r="V188" s="339">
        <f t="shared" si="20"/>
        <v>0</v>
      </c>
      <c r="W188" s="340">
        <f t="shared" si="17"/>
        <v>0</v>
      </c>
    </row>
    <row r="189" spans="1:23" x14ac:dyDescent="0.2">
      <c r="A189" s="41" t="s">
        <v>427</v>
      </c>
      <c r="B189" s="49"/>
      <c r="C189" s="42" t="s">
        <v>428</v>
      </c>
      <c r="D189" s="6">
        <v>0</v>
      </c>
      <c r="E189" s="93" t="s">
        <v>647</v>
      </c>
      <c r="F189" s="273"/>
      <c r="G189" s="317">
        <v>0</v>
      </c>
      <c r="H189" s="488" t="s">
        <v>505</v>
      </c>
      <c r="I189" s="317">
        <v>0</v>
      </c>
      <c r="J189" s="167">
        <v>148698.51</v>
      </c>
      <c r="K189" s="88"/>
      <c r="L189" s="339">
        <v>0</v>
      </c>
      <c r="M189" s="339">
        <v>0</v>
      </c>
      <c r="N189" s="339">
        <v>0</v>
      </c>
      <c r="O189" s="339">
        <v>18773.47</v>
      </c>
      <c r="P189" s="304" t="s">
        <v>571</v>
      </c>
      <c r="Q189" s="89" t="s">
        <v>683</v>
      </c>
      <c r="T189" s="167">
        <f t="shared" si="18"/>
        <v>0</v>
      </c>
      <c r="U189" s="167">
        <f t="shared" si="19"/>
        <v>148698.51</v>
      </c>
      <c r="V189" s="339">
        <f t="shared" si="20"/>
        <v>18773.47</v>
      </c>
      <c r="W189" s="340">
        <f t="shared" si="17"/>
        <v>-129925.04000000001</v>
      </c>
    </row>
    <row r="190" spans="1:23" x14ac:dyDescent="0.2">
      <c r="A190" s="41" t="s">
        <v>429</v>
      </c>
      <c r="B190" s="49"/>
      <c r="C190" s="42" t="s">
        <v>430</v>
      </c>
      <c r="D190" s="6">
        <v>0</v>
      </c>
      <c r="E190" s="93" t="s">
        <v>647</v>
      </c>
      <c r="F190" s="273"/>
      <c r="G190" s="317">
        <v>0</v>
      </c>
      <c r="H190" s="488" t="s">
        <v>505</v>
      </c>
      <c r="I190" s="317">
        <v>0</v>
      </c>
      <c r="J190" s="167">
        <v>26296</v>
      </c>
      <c r="K190" s="88"/>
      <c r="L190" s="339">
        <v>0</v>
      </c>
      <c r="M190" s="339">
        <v>0</v>
      </c>
      <c r="N190" s="339">
        <v>0</v>
      </c>
      <c r="O190" s="339">
        <v>544.4</v>
      </c>
      <c r="P190" s="304" t="s">
        <v>571</v>
      </c>
      <c r="Q190" s="89" t="s">
        <v>683</v>
      </c>
      <c r="T190" s="167">
        <f t="shared" si="18"/>
        <v>0</v>
      </c>
      <c r="U190" s="167">
        <f t="shared" si="19"/>
        <v>26296</v>
      </c>
      <c r="V190" s="339">
        <f t="shared" si="20"/>
        <v>544.4</v>
      </c>
      <c r="W190" s="340">
        <f t="shared" si="17"/>
        <v>-25751.599999999999</v>
      </c>
    </row>
    <row r="191" spans="1:23" x14ac:dyDescent="0.2">
      <c r="A191" s="41" t="s">
        <v>431</v>
      </c>
      <c r="B191" s="49"/>
      <c r="C191" s="42" t="s">
        <v>432</v>
      </c>
      <c r="D191" s="6">
        <v>0</v>
      </c>
      <c r="E191" s="93" t="s">
        <v>647</v>
      </c>
      <c r="F191" s="273"/>
      <c r="G191" s="317">
        <v>0</v>
      </c>
      <c r="H191" s="488" t="s">
        <v>505</v>
      </c>
      <c r="I191" s="317">
        <v>0</v>
      </c>
      <c r="J191" s="167">
        <v>0</v>
      </c>
      <c r="K191" s="88"/>
      <c r="L191" s="339">
        <v>0</v>
      </c>
      <c r="M191" s="339">
        <v>0</v>
      </c>
      <c r="N191" s="339">
        <v>0</v>
      </c>
      <c r="O191" s="339">
        <v>0</v>
      </c>
      <c r="P191" s="304" t="s">
        <v>571</v>
      </c>
      <c r="Q191" s="89" t="s">
        <v>683</v>
      </c>
      <c r="T191" s="167">
        <f t="shared" si="18"/>
        <v>0</v>
      </c>
      <c r="U191" s="167">
        <f t="shared" si="19"/>
        <v>0</v>
      </c>
      <c r="V191" s="339">
        <f t="shared" si="20"/>
        <v>0</v>
      </c>
      <c r="W191" s="340">
        <f t="shared" si="17"/>
        <v>0</v>
      </c>
    </row>
    <row r="192" spans="1:23" x14ac:dyDescent="0.2">
      <c r="A192" s="43" t="s">
        <v>433</v>
      </c>
      <c r="B192" s="50"/>
      <c r="C192" s="42" t="s">
        <v>434</v>
      </c>
      <c r="D192" s="6">
        <v>0</v>
      </c>
      <c r="E192" s="93" t="s">
        <v>647</v>
      </c>
      <c r="F192" s="273"/>
      <c r="G192" s="317">
        <v>0</v>
      </c>
      <c r="H192" s="488" t="s">
        <v>505</v>
      </c>
      <c r="I192" s="317">
        <v>0</v>
      </c>
      <c r="J192" s="167">
        <v>0</v>
      </c>
      <c r="K192" s="88"/>
      <c r="L192" s="339">
        <v>0</v>
      </c>
      <c r="M192" s="339">
        <v>0</v>
      </c>
      <c r="N192" s="339">
        <v>0</v>
      </c>
      <c r="O192" s="339">
        <v>0</v>
      </c>
      <c r="P192" s="304" t="s">
        <v>571</v>
      </c>
      <c r="Q192" s="89" t="s">
        <v>683</v>
      </c>
      <c r="T192" s="167">
        <f t="shared" si="18"/>
        <v>0</v>
      </c>
      <c r="U192" s="167">
        <f t="shared" si="19"/>
        <v>0</v>
      </c>
      <c r="V192" s="339">
        <f t="shared" si="20"/>
        <v>0</v>
      </c>
      <c r="W192" s="340">
        <f t="shared" si="17"/>
        <v>0</v>
      </c>
    </row>
    <row r="193" spans="1:23" x14ac:dyDescent="0.2">
      <c r="A193" s="41" t="s">
        <v>435</v>
      </c>
      <c r="B193" s="49"/>
      <c r="C193" s="42" t="s">
        <v>436</v>
      </c>
      <c r="D193" s="6">
        <v>0</v>
      </c>
      <c r="E193" s="93" t="s">
        <v>647</v>
      </c>
      <c r="F193" s="273"/>
      <c r="G193" s="317">
        <v>0</v>
      </c>
      <c r="H193" s="488" t="s">
        <v>505</v>
      </c>
      <c r="I193" s="317">
        <v>0</v>
      </c>
      <c r="J193" s="167">
        <v>5559.78</v>
      </c>
      <c r="K193" s="88"/>
      <c r="L193" s="339">
        <v>0</v>
      </c>
      <c r="M193" s="339">
        <v>0</v>
      </c>
      <c r="N193" s="339">
        <v>0</v>
      </c>
      <c r="O193" s="339">
        <v>1354.73</v>
      </c>
      <c r="P193" s="304" t="s">
        <v>571</v>
      </c>
      <c r="Q193" s="89" t="s">
        <v>683</v>
      </c>
      <c r="T193" s="167">
        <f t="shared" si="18"/>
        <v>0</v>
      </c>
      <c r="U193" s="167">
        <f t="shared" si="19"/>
        <v>5559.78</v>
      </c>
      <c r="V193" s="339">
        <f t="shared" si="20"/>
        <v>1354.73</v>
      </c>
      <c r="W193" s="340">
        <f t="shared" si="17"/>
        <v>-4205.0499999999993</v>
      </c>
    </row>
    <row r="194" spans="1:23" x14ac:dyDescent="0.2">
      <c r="A194" s="41" t="s">
        <v>437</v>
      </c>
      <c r="B194" s="49"/>
      <c r="C194" s="42" t="s">
        <v>438</v>
      </c>
      <c r="D194" s="6">
        <v>0</v>
      </c>
      <c r="E194" s="93" t="s">
        <v>647</v>
      </c>
      <c r="F194" s="273"/>
      <c r="G194" s="317">
        <v>0</v>
      </c>
      <c r="H194" s="488" t="s">
        <v>505</v>
      </c>
      <c r="I194" s="317">
        <v>0</v>
      </c>
      <c r="J194" s="167">
        <v>0</v>
      </c>
      <c r="K194" s="88"/>
      <c r="L194" s="339">
        <v>0</v>
      </c>
      <c r="M194" s="339">
        <v>0</v>
      </c>
      <c r="N194" s="339">
        <v>0</v>
      </c>
      <c r="O194" s="339">
        <v>0</v>
      </c>
      <c r="P194" s="304" t="s">
        <v>571</v>
      </c>
      <c r="Q194" s="89" t="s">
        <v>683</v>
      </c>
      <c r="T194" s="167">
        <f t="shared" si="18"/>
        <v>0</v>
      </c>
      <c r="U194" s="167">
        <f t="shared" si="19"/>
        <v>0</v>
      </c>
      <c r="V194" s="339">
        <f t="shared" si="20"/>
        <v>0</v>
      </c>
      <c r="W194" s="340">
        <f t="shared" si="17"/>
        <v>0</v>
      </c>
    </row>
    <row r="195" spans="1:23" x14ac:dyDescent="0.2">
      <c r="A195" s="41" t="s">
        <v>439</v>
      </c>
      <c r="B195" s="49"/>
      <c r="C195" s="42" t="s">
        <v>440</v>
      </c>
      <c r="D195" s="6">
        <v>0</v>
      </c>
      <c r="E195" s="93" t="s">
        <v>647</v>
      </c>
      <c r="F195" s="273"/>
      <c r="G195" s="317">
        <v>0</v>
      </c>
      <c r="H195" s="488" t="s">
        <v>505</v>
      </c>
      <c r="I195" s="317">
        <v>0</v>
      </c>
      <c r="J195" s="167">
        <v>27402</v>
      </c>
      <c r="K195" s="88"/>
      <c r="L195" s="339">
        <v>0</v>
      </c>
      <c r="M195" s="339">
        <v>0</v>
      </c>
      <c r="N195" s="339">
        <v>0</v>
      </c>
      <c r="O195" s="339">
        <v>6905.1</v>
      </c>
      <c r="P195" s="304" t="s">
        <v>571</v>
      </c>
      <c r="Q195" s="89" t="s">
        <v>683</v>
      </c>
      <c r="T195" s="167">
        <f t="shared" si="18"/>
        <v>0</v>
      </c>
      <c r="U195" s="167">
        <f t="shared" si="19"/>
        <v>27402</v>
      </c>
      <c r="V195" s="339">
        <f t="shared" si="20"/>
        <v>6905.1</v>
      </c>
      <c r="W195" s="340">
        <f t="shared" si="17"/>
        <v>-20496.900000000001</v>
      </c>
    </row>
    <row r="196" spans="1:23" x14ac:dyDescent="0.2">
      <c r="A196" s="41" t="s">
        <v>441</v>
      </c>
      <c r="B196" s="49"/>
      <c r="C196" s="42" t="s">
        <v>442</v>
      </c>
      <c r="D196" s="6">
        <v>0</v>
      </c>
      <c r="E196" s="93" t="s">
        <v>647</v>
      </c>
      <c r="F196" s="273"/>
      <c r="G196" s="344">
        <v>0</v>
      </c>
      <c r="H196" s="488" t="s">
        <v>505</v>
      </c>
      <c r="I196" s="344">
        <v>0</v>
      </c>
      <c r="J196" s="167">
        <v>0</v>
      </c>
      <c r="K196" s="98"/>
      <c r="L196" s="339">
        <v>0</v>
      </c>
      <c r="M196" s="339">
        <v>0</v>
      </c>
      <c r="N196" s="339">
        <v>0</v>
      </c>
      <c r="O196" s="339">
        <v>0</v>
      </c>
      <c r="P196" s="304" t="s">
        <v>571</v>
      </c>
      <c r="Q196" s="89" t="s">
        <v>683</v>
      </c>
      <c r="T196" s="167">
        <f t="shared" si="18"/>
        <v>0</v>
      </c>
      <c r="U196" s="167">
        <f t="shared" si="19"/>
        <v>0</v>
      </c>
      <c r="V196" s="339">
        <f t="shared" si="20"/>
        <v>0</v>
      </c>
      <c r="W196" s="340">
        <f t="shared" si="17"/>
        <v>0</v>
      </c>
    </row>
    <row r="197" spans="1:23" x14ac:dyDescent="0.2">
      <c r="A197" s="41" t="s">
        <v>443</v>
      </c>
      <c r="B197" s="49"/>
      <c r="C197" s="42" t="s">
        <v>444</v>
      </c>
      <c r="D197" s="6">
        <v>0</v>
      </c>
      <c r="E197" s="93" t="s">
        <v>647</v>
      </c>
      <c r="F197" s="273"/>
      <c r="G197" s="344">
        <v>0</v>
      </c>
      <c r="H197" s="488" t="s">
        <v>505</v>
      </c>
      <c r="I197" s="344">
        <v>0</v>
      </c>
      <c r="J197" s="167">
        <v>16607</v>
      </c>
      <c r="K197" s="98"/>
      <c r="L197" s="339">
        <v>0</v>
      </c>
      <c r="M197" s="339">
        <v>0</v>
      </c>
      <c r="N197" s="339">
        <v>0</v>
      </c>
      <c r="O197" s="339">
        <v>0</v>
      </c>
      <c r="P197" s="304" t="s">
        <v>571</v>
      </c>
      <c r="Q197" s="89" t="s">
        <v>683</v>
      </c>
      <c r="T197" s="167">
        <f t="shared" si="18"/>
        <v>0</v>
      </c>
      <c r="U197" s="167">
        <f t="shared" si="19"/>
        <v>16607</v>
      </c>
      <c r="V197" s="339">
        <f t="shared" si="20"/>
        <v>0</v>
      </c>
      <c r="W197" s="340">
        <f t="shared" si="17"/>
        <v>-16607</v>
      </c>
    </row>
    <row r="198" spans="1:23" x14ac:dyDescent="0.2">
      <c r="A198" s="41" t="s">
        <v>445</v>
      </c>
      <c r="B198" s="49"/>
      <c r="C198" s="42" t="s">
        <v>446</v>
      </c>
      <c r="D198" s="6">
        <v>0</v>
      </c>
      <c r="E198" s="93" t="s">
        <v>647</v>
      </c>
      <c r="F198" s="273"/>
      <c r="G198" s="344">
        <v>0</v>
      </c>
      <c r="H198" s="488" t="s">
        <v>505</v>
      </c>
      <c r="I198" s="344">
        <v>0</v>
      </c>
      <c r="J198" s="167">
        <v>0</v>
      </c>
      <c r="K198" s="98"/>
      <c r="L198" s="339">
        <v>0</v>
      </c>
      <c r="M198" s="339">
        <v>0</v>
      </c>
      <c r="N198" s="339">
        <v>0</v>
      </c>
      <c r="O198" s="339">
        <v>0</v>
      </c>
      <c r="P198" s="304" t="s">
        <v>571</v>
      </c>
      <c r="Q198" s="89" t="s">
        <v>683</v>
      </c>
      <c r="T198" s="167">
        <f t="shared" si="18"/>
        <v>0</v>
      </c>
      <c r="U198" s="167">
        <f t="shared" si="19"/>
        <v>0</v>
      </c>
      <c r="V198" s="339">
        <f t="shared" si="20"/>
        <v>0</v>
      </c>
      <c r="W198" s="340">
        <f t="shared" si="17"/>
        <v>0</v>
      </c>
    </row>
    <row r="199" spans="1:23" x14ac:dyDescent="0.2">
      <c r="A199" s="2" t="s">
        <v>447</v>
      </c>
      <c r="B199" s="2"/>
      <c r="C199" s="42" t="s">
        <v>448</v>
      </c>
      <c r="D199" s="6">
        <v>0</v>
      </c>
      <c r="E199" s="93" t="s">
        <v>647</v>
      </c>
      <c r="F199" s="273"/>
      <c r="G199" s="344">
        <v>0</v>
      </c>
      <c r="H199" s="488" t="s">
        <v>505</v>
      </c>
      <c r="I199" s="344">
        <v>0</v>
      </c>
      <c r="J199" s="167">
        <v>0</v>
      </c>
      <c r="K199" s="98"/>
      <c r="L199" s="339">
        <v>2927.1</v>
      </c>
      <c r="M199" s="339">
        <v>0</v>
      </c>
      <c r="N199" s="339">
        <v>0</v>
      </c>
      <c r="O199" s="339">
        <v>0</v>
      </c>
      <c r="P199" s="304" t="s">
        <v>571</v>
      </c>
      <c r="Q199" s="89" t="s">
        <v>683</v>
      </c>
      <c r="T199" s="167">
        <f t="shared" si="18"/>
        <v>0</v>
      </c>
      <c r="U199" s="167">
        <f t="shared" si="19"/>
        <v>0</v>
      </c>
      <c r="V199" s="339">
        <f t="shared" si="20"/>
        <v>2927.1</v>
      </c>
      <c r="W199" s="340">
        <f t="shared" si="17"/>
        <v>2927.1</v>
      </c>
    </row>
    <row r="200" spans="1:23" x14ac:dyDescent="0.2">
      <c r="A200" s="2" t="s">
        <v>449</v>
      </c>
      <c r="B200" s="2"/>
      <c r="C200" s="42" t="s">
        <v>450</v>
      </c>
      <c r="D200" s="6">
        <v>0</v>
      </c>
      <c r="E200" s="93" t="s">
        <v>647</v>
      </c>
      <c r="F200" s="273"/>
      <c r="G200" s="344">
        <v>0</v>
      </c>
      <c r="H200" s="488" t="s">
        <v>505</v>
      </c>
      <c r="I200" s="344">
        <v>0</v>
      </c>
      <c r="J200" s="167">
        <v>0</v>
      </c>
      <c r="K200" s="98"/>
      <c r="L200" s="339">
        <v>0</v>
      </c>
      <c r="M200" s="339">
        <v>0</v>
      </c>
      <c r="N200" s="339">
        <v>0</v>
      </c>
      <c r="O200" s="339">
        <v>0</v>
      </c>
      <c r="P200" s="304" t="s">
        <v>571</v>
      </c>
      <c r="Q200" s="89" t="s">
        <v>683</v>
      </c>
      <c r="T200" s="167">
        <f t="shared" si="18"/>
        <v>0</v>
      </c>
      <c r="U200" s="167">
        <f t="shared" ref="U200:U207" si="21">J200</f>
        <v>0</v>
      </c>
      <c r="V200" s="339">
        <f t="shared" ref="V200:V207" si="22">O200+M200+N200+L200</f>
        <v>0</v>
      </c>
      <c r="W200" s="340">
        <f t="shared" si="17"/>
        <v>0</v>
      </c>
    </row>
    <row r="201" spans="1:23" x14ac:dyDescent="0.2">
      <c r="A201" s="41" t="s">
        <v>451</v>
      </c>
      <c r="B201" s="49"/>
      <c r="C201" s="42" t="s">
        <v>452</v>
      </c>
      <c r="D201" s="6">
        <v>0</v>
      </c>
      <c r="E201" s="93" t="s">
        <v>647</v>
      </c>
      <c r="F201" s="273"/>
      <c r="G201" s="344">
        <v>0</v>
      </c>
      <c r="H201" s="488" t="s">
        <v>505</v>
      </c>
      <c r="I201" s="344">
        <v>0</v>
      </c>
      <c r="J201" s="167">
        <v>0</v>
      </c>
      <c r="K201" s="98"/>
      <c r="L201" s="339">
        <v>0</v>
      </c>
      <c r="M201" s="339">
        <v>0</v>
      </c>
      <c r="N201" s="339">
        <v>0</v>
      </c>
      <c r="O201" s="339">
        <v>0</v>
      </c>
      <c r="P201" s="304" t="s">
        <v>571</v>
      </c>
      <c r="Q201" s="89" t="s">
        <v>683</v>
      </c>
      <c r="T201" s="167">
        <f t="shared" si="18"/>
        <v>0</v>
      </c>
      <c r="U201" s="167">
        <f t="shared" si="21"/>
        <v>0</v>
      </c>
      <c r="V201" s="339">
        <f t="shared" si="22"/>
        <v>0</v>
      </c>
      <c r="W201" s="340">
        <f t="shared" ref="W201:W207" si="23">+V201-SUM(T201:U201)</f>
        <v>0</v>
      </c>
    </row>
    <row r="202" spans="1:23" x14ac:dyDescent="0.2">
      <c r="A202" s="41" t="s">
        <v>453</v>
      </c>
      <c r="B202" s="49"/>
      <c r="C202" s="42" t="s">
        <v>454</v>
      </c>
      <c r="D202" s="6">
        <v>0</v>
      </c>
      <c r="E202" s="93" t="s">
        <v>647</v>
      </c>
      <c r="F202" s="273"/>
      <c r="G202" s="344">
        <v>0</v>
      </c>
      <c r="H202" s="488" t="s">
        <v>505</v>
      </c>
      <c r="I202" s="344">
        <v>0</v>
      </c>
      <c r="J202" s="167">
        <v>0</v>
      </c>
      <c r="K202" s="98"/>
      <c r="L202" s="339">
        <v>0</v>
      </c>
      <c r="M202" s="339">
        <v>0</v>
      </c>
      <c r="N202" s="339">
        <v>0</v>
      </c>
      <c r="O202" s="339">
        <v>0</v>
      </c>
      <c r="P202" s="304" t="s">
        <v>571</v>
      </c>
      <c r="Q202" s="89" t="s">
        <v>683</v>
      </c>
      <c r="T202" s="167">
        <f t="shared" si="18"/>
        <v>0</v>
      </c>
      <c r="U202" s="167">
        <f t="shared" si="21"/>
        <v>0</v>
      </c>
      <c r="V202" s="339">
        <f t="shared" si="22"/>
        <v>0</v>
      </c>
      <c r="W202" s="340">
        <f t="shared" si="23"/>
        <v>0</v>
      </c>
    </row>
    <row r="203" spans="1:23" x14ac:dyDescent="0.2">
      <c r="A203" s="41" t="s">
        <v>455</v>
      </c>
      <c r="B203" s="49"/>
      <c r="C203" s="42" t="s">
        <v>456</v>
      </c>
      <c r="D203" s="6">
        <v>0</v>
      </c>
      <c r="E203" s="93" t="s">
        <v>647</v>
      </c>
      <c r="F203" s="273"/>
      <c r="G203" s="344">
        <v>0</v>
      </c>
      <c r="H203" s="488" t="s">
        <v>505</v>
      </c>
      <c r="I203" s="344">
        <v>0</v>
      </c>
      <c r="J203" s="167">
        <v>0</v>
      </c>
      <c r="K203" s="98"/>
      <c r="L203" s="339">
        <v>0</v>
      </c>
      <c r="M203" s="339">
        <v>0</v>
      </c>
      <c r="N203" s="339">
        <v>0</v>
      </c>
      <c r="O203" s="339">
        <v>0</v>
      </c>
      <c r="P203" s="304" t="s">
        <v>571</v>
      </c>
      <c r="Q203" s="89" t="s">
        <v>683</v>
      </c>
      <c r="T203" s="167">
        <f t="shared" si="18"/>
        <v>0</v>
      </c>
      <c r="U203" s="167">
        <f t="shared" si="21"/>
        <v>0</v>
      </c>
      <c r="V203" s="339">
        <f t="shared" si="22"/>
        <v>0</v>
      </c>
      <c r="W203" s="340">
        <f t="shared" si="23"/>
        <v>0</v>
      </c>
    </row>
    <row r="204" spans="1:23" x14ac:dyDescent="0.2">
      <c r="A204" s="43" t="s">
        <v>457</v>
      </c>
      <c r="B204" s="50"/>
      <c r="C204" s="42" t="s">
        <v>458</v>
      </c>
      <c r="D204" s="6">
        <v>0</v>
      </c>
      <c r="E204" s="93" t="s">
        <v>647</v>
      </c>
      <c r="F204" s="273"/>
      <c r="G204" s="344">
        <v>0</v>
      </c>
      <c r="H204" s="488" t="s">
        <v>505</v>
      </c>
      <c r="I204" s="344">
        <v>0</v>
      </c>
      <c r="J204" s="167">
        <v>0</v>
      </c>
      <c r="K204" s="98"/>
      <c r="L204" s="339">
        <v>0</v>
      </c>
      <c r="M204" s="339">
        <v>0</v>
      </c>
      <c r="N204" s="339">
        <v>0</v>
      </c>
      <c r="O204" s="339">
        <v>0</v>
      </c>
      <c r="P204" s="304" t="s">
        <v>571</v>
      </c>
      <c r="Q204" s="89" t="s">
        <v>683</v>
      </c>
      <c r="T204" s="167">
        <f t="shared" si="18"/>
        <v>0</v>
      </c>
      <c r="U204" s="167">
        <f t="shared" si="21"/>
        <v>0</v>
      </c>
      <c r="V204" s="339">
        <f t="shared" si="22"/>
        <v>0</v>
      </c>
      <c r="W204" s="340">
        <f t="shared" si="23"/>
        <v>0</v>
      </c>
    </row>
    <row r="205" spans="1:23" x14ac:dyDescent="0.2">
      <c r="A205" s="43" t="s">
        <v>459</v>
      </c>
      <c r="B205" s="50"/>
      <c r="C205" s="42" t="s">
        <v>460</v>
      </c>
      <c r="D205" s="6">
        <v>0</v>
      </c>
      <c r="E205" s="93" t="s">
        <v>647</v>
      </c>
      <c r="F205" s="273"/>
      <c r="G205" s="344">
        <v>0</v>
      </c>
      <c r="H205" s="488" t="s">
        <v>505</v>
      </c>
      <c r="I205" s="344">
        <v>0</v>
      </c>
      <c r="J205" s="167">
        <v>0</v>
      </c>
      <c r="K205" s="98"/>
      <c r="L205" s="339">
        <v>0</v>
      </c>
      <c r="M205" s="339">
        <v>0</v>
      </c>
      <c r="N205" s="339">
        <v>0</v>
      </c>
      <c r="O205" s="339">
        <v>0</v>
      </c>
      <c r="P205" s="304" t="s">
        <v>571</v>
      </c>
      <c r="Q205" s="89" t="s">
        <v>683</v>
      </c>
      <c r="T205" s="167">
        <f t="shared" si="18"/>
        <v>0</v>
      </c>
      <c r="U205" s="167">
        <f t="shared" si="21"/>
        <v>0</v>
      </c>
      <c r="V205" s="339">
        <f t="shared" si="22"/>
        <v>0</v>
      </c>
      <c r="W205" s="340">
        <f t="shared" si="23"/>
        <v>0</v>
      </c>
    </row>
    <row r="206" spans="1:23" x14ac:dyDescent="0.2">
      <c r="A206" s="43" t="s">
        <v>564</v>
      </c>
      <c r="B206" s="50"/>
      <c r="C206" s="42" t="s">
        <v>570</v>
      </c>
      <c r="D206" s="6">
        <v>0</v>
      </c>
      <c r="E206" s="93" t="s">
        <v>647</v>
      </c>
      <c r="F206" s="273"/>
      <c r="G206" s="344">
        <v>0</v>
      </c>
      <c r="H206" s="488" t="s">
        <v>505</v>
      </c>
      <c r="I206" s="344">
        <v>0</v>
      </c>
      <c r="J206" s="167">
        <v>0</v>
      </c>
      <c r="K206" s="98"/>
      <c r="L206" s="339">
        <v>0</v>
      </c>
      <c r="M206" s="339">
        <v>0</v>
      </c>
      <c r="N206" s="339">
        <v>0</v>
      </c>
      <c r="O206" s="339">
        <v>0</v>
      </c>
      <c r="P206" s="304" t="s">
        <v>571</v>
      </c>
      <c r="Q206" s="89" t="s">
        <v>683</v>
      </c>
      <c r="T206" s="167">
        <f t="shared" si="18"/>
        <v>0</v>
      </c>
      <c r="U206" s="167">
        <f t="shared" si="21"/>
        <v>0</v>
      </c>
      <c r="V206" s="339">
        <f t="shared" si="22"/>
        <v>0</v>
      </c>
      <c r="W206" s="340">
        <f t="shared" si="23"/>
        <v>0</v>
      </c>
    </row>
    <row r="207" spans="1:23" ht="13.5" thickBot="1" x14ac:dyDescent="0.25">
      <c r="A207" s="50" t="s">
        <v>581</v>
      </c>
      <c r="B207" s="50"/>
      <c r="C207" s="12" t="s">
        <v>582</v>
      </c>
      <c r="D207" s="6">
        <v>0</v>
      </c>
      <c r="E207" s="93" t="s">
        <v>647</v>
      </c>
      <c r="F207" s="273"/>
      <c r="G207" s="344">
        <v>0</v>
      </c>
      <c r="H207" s="488" t="s">
        <v>505</v>
      </c>
      <c r="I207" s="344">
        <v>0</v>
      </c>
      <c r="J207" s="167">
        <v>0</v>
      </c>
      <c r="K207" s="98"/>
      <c r="L207" s="339">
        <v>0</v>
      </c>
      <c r="M207" s="339">
        <v>0</v>
      </c>
      <c r="N207" s="339">
        <v>0</v>
      </c>
      <c r="O207" s="339">
        <v>0</v>
      </c>
      <c r="P207" s="304" t="s">
        <v>571</v>
      </c>
      <c r="Q207" s="89" t="s">
        <v>683</v>
      </c>
      <c r="T207" s="167">
        <f t="shared" si="18"/>
        <v>0</v>
      </c>
      <c r="U207" s="341">
        <f t="shared" si="21"/>
        <v>0</v>
      </c>
      <c r="V207" s="342">
        <f t="shared" si="22"/>
        <v>0</v>
      </c>
      <c r="W207" s="343">
        <f t="shared" si="23"/>
        <v>0</v>
      </c>
    </row>
    <row r="208" spans="1:23" ht="13.5" thickBot="1" x14ac:dyDescent="0.25">
      <c r="A208" s="50"/>
      <c r="B208" s="50"/>
      <c r="C208" s="12"/>
      <c r="D208" s="6"/>
      <c r="E208" s="93"/>
      <c r="F208" s="273"/>
      <c r="G208" s="344"/>
      <c r="H208" s="488" t="s">
        <v>505</v>
      </c>
      <c r="I208" s="344"/>
      <c r="J208" s="167">
        <v>0</v>
      </c>
      <c r="K208" s="98"/>
      <c r="L208" s="339">
        <v>0</v>
      </c>
      <c r="M208" s="339">
        <v>0</v>
      </c>
      <c r="N208" s="339">
        <v>0</v>
      </c>
      <c r="O208" s="339">
        <v>0</v>
      </c>
      <c r="P208" s="304"/>
      <c r="Q208" s="89"/>
      <c r="T208" s="341"/>
      <c r="U208" s="341"/>
      <c r="V208" s="342"/>
      <c r="W208" s="343"/>
    </row>
    <row r="209" spans="1:23" ht="13.5" thickBot="1" x14ac:dyDescent="0.25">
      <c r="A209" s="24"/>
      <c r="B209" s="25"/>
      <c r="C209" s="25"/>
      <c r="D209" s="83">
        <f>SUM(D8:D207)</f>
        <v>25257334.940000039</v>
      </c>
      <c r="E209" s="83">
        <f>SUM(E8:E207)</f>
        <v>44393631.993798204</v>
      </c>
      <c r="F209" s="158"/>
      <c r="G209" s="213">
        <f t="shared" ref="G209:O209" si="24">SUM(G8:G207)</f>
        <v>25257712.969999999</v>
      </c>
      <c r="H209" s="213">
        <f t="shared" ref="H209" si="25">SUM(H8:H207)</f>
        <v>40847038.592653103</v>
      </c>
      <c r="I209" s="213">
        <f>SUM(I8:I207)</f>
        <v>0</v>
      </c>
      <c r="J209" s="213">
        <f>SUM(J8:J207)</f>
        <v>9566793.2899999954</v>
      </c>
      <c r="K209" s="109"/>
      <c r="L209" s="337">
        <f t="shared" si="24"/>
        <v>269457872.53999996</v>
      </c>
      <c r="M209" s="337">
        <f t="shared" si="24"/>
        <v>12322337.960000006</v>
      </c>
      <c r="N209" s="337">
        <f t="shared" ref="N209" si="26">SUM(N8:N207)</f>
        <v>73892.259999999995</v>
      </c>
      <c r="O209" s="337">
        <f t="shared" si="24"/>
        <v>10234342.480000002</v>
      </c>
      <c r="P209" s="83">
        <f>SUM(P8:P207)</f>
        <v>60926</v>
      </c>
      <c r="Q209" s="83">
        <f>(L209+O209)/P209</f>
        <v>4590.6873095230276</v>
      </c>
      <c r="T209" s="211">
        <f>SUM(T8:T207)</f>
        <v>66104751.562653087</v>
      </c>
      <c r="U209" s="211">
        <f>SUM(U8:U207)</f>
        <v>9566793.2899999954</v>
      </c>
      <c r="V209" s="209">
        <f>SUM(V8:V207)</f>
        <v>292088445.23999977</v>
      </c>
      <c r="W209" s="302">
        <f>SUM(W8:W207)</f>
        <v>216416900.38734677</v>
      </c>
    </row>
    <row r="210" spans="1:23" ht="12.75" customHeight="1" x14ac:dyDescent="0.2">
      <c r="P210" s="450" t="s">
        <v>572</v>
      </c>
      <c r="Q210" s="450"/>
      <c r="R210" s="450"/>
    </row>
    <row r="211" spans="1:23" ht="13.5" thickBot="1" x14ac:dyDescent="0.25">
      <c r="E211" s="88"/>
      <c r="P211" s="450"/>
      <c r="Q211" s="450"/>
      <c r="R211" s="450"/>
      <c r="T211" s="300" t="s">
        <v>607</v>
      </c>
      <c r="U211" s="299">
        <f>+T209+U209</f>
        <v>75671544.852653086</v>
      </c>
    </row>
    <row r="212" spans="1:23" ht="13.5" thickTop="1" x14ac:dyDescent="0.2">
      <c r="C212" s="3" t="s">
        <v>483</v>
      </c>
      <c r="D212" s="3"/>
      <c r="G212" s="3">
        <f>G209+H209+I209+J209</f>
        <v>75671544.852653101</v>
      </c>
      <c r="H212" s="45"/>
      <c r="I212" s="45"/>
      <c r="K212" s="3"/>
      <c r="L212" s="113">
        <f>(G209)/L209</f>
        <v>9.3735294248085438E-2</v>
      </c>
      <c r="M212" s="45"/>
      <c r="N212" s="45"/>
      <c r="P212" s="450"/>
      <c r="Q212" s="450"/>
      <c r="R212" s="450"/>
    </row>
    <row r="213" spans="1:23" x14ac:dyDescent="0.2">
      <c r="C213" s="3" t="s">
        <v>484</v>
      </c>
      <c r="G213" s="3">
        <f>G214-G212</f>
        <v>216416900.38734686</v>
      </c>
      <c r="H213" s="56" t="s">
        <v>493</v>
      </c>
      <c r="I213" s="56"/>
      <c r="K213" s="3"/>
      <c r="L213" s="114">
        <f>1-L212</f>
        <v>0.90626470575191453</v>
      </c>
      <c r="M213" s="56"/>
      <c r="N213" s="56"/>
      <c r="P213" s="450"/>
      <c r="Q213" s="450"/>
      <c r="R213" s="450"/>
    </row>
    <row r="214" spans="1:23" x14ac:dyDescent="0.2">
      <c r="C214" s="3" t="s">
        <v>485</v>
      </c>
      <c r="G214" s="3">
        <f>L209+M209+N209+O209</f>
        <v>292088445.23999995</v>
      </c>
      <c r="K214" s="3"/>
    </row>
  </sheetData>
  <mergeCells count="5">
    <mergeCell ref="P1:P2"/>
    <mergeCell ref="P210:R213"/>
    <mergeCell ref="G4:J4"/>
    <mergeCell ref="L4:O4"/>
    <mergeCell ref="T5:V5"/>
  </mergeCells>
  <phoneticPr fontId="9" type="noConversion"/>
  <conditionalFormatting sqref="D8:D209">
    <cfRule type="cellIs" dxfId="17" priority="36" stopIfTrue="1" operator="equal">
      <formula>0</formula>
    </cfRule>
  </conditionalFormatting>
  <conditionalFormatting sqref="E7:E208">
    <cfRule type="cellIs" dxfId="16" priority="1" stopIfTrue="1" operator="equal">
      <formula>0</formula>
    </cfRule>
  </conditionalFormatting>
  <conditionalFormatting sqref="F8:Q209">
    <cfRule type="cellIs" dxfId="15" priority="2" stopIfTrue="1" operator="equal">
      <formula>0</formula>
    </cfRule>
  </conditionalFormatting>
  <conditionalFormatting sqref="T8:V208">
    <cfRule type="cellIs" dxfId="14" priority="6" stopIfTrue="1" operator="equal">
      <formula>0</formula>
    </cfRule>
  </conditionalFormatting>
  <pageMargins left="0.75" right="0.75" top="1" bottom="1" header="0.5" footer="0.5"/>
  <pageSetup scale="40" fitToHeight="0" orientation="landscape" r:id="rId1"/>
  <headerFooter alignWithMargins="0">
    <oddFooter>&amp;LCDE, Public School Finance&amp;C&amp;P&amp;R&amp;D</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10"/>
  <sheetViews>
    <sheetView zoomScale="80" zoomScaleNormal="80" workbookViewId="0">
      <pane ySplit="8" topLeftCell="A114" activePane="bottomLeft" state="frozen"/>
      <selection activeCell="B1" sqref="B1"/>
      <selection pane="bottomLeft" activeCell="D1" sqref="D1:Q2"/>
    </sheetView>
  </sheetViews>
  <sheetFormatPr defaultRowHeight="12.75" x14ac:dyDescent="0.2"/>
  <cols>
    <col min="1" max="1" width="10" style="1" bestFit="1" customWidth="1"/>
    <col min="2" max="2" width="14.42578125" style="1" bestFit="1" customWidth="1"/>
    <col min="3" max="3" width="45.42578125" style="1" bestFit="1" customWidth="1"/>
    <col min="4" max="7" width="18.42578125" customWidth="1"/>
    <col min="8" max="8" width="2.42578125" customWidth="1"/>
    <col min="9" max="12" width="18.42578125" customWidth="1"/>
    <col min="15" max="17" width="14.85546875" customWidth="1"/>
  </cols>
  <sheetData>
    <row r="1" spans="1:17" x14ac:dyDescent="0.2">
      <c r="C1" s="95"/>
      <c r="D1" s="493"/>
      <c r="E1" s="495"/>
      <c r="F1" s="495"/>
      <c r="G1" s="493"/>
      <c r="H1" s="494"/>
      <c r="I1" s="493"/>
      <c r="J1" s="495"/>
      <c r="K1" s="495"/>
      <c r="L1" s="493"/>
      <c r="M1" s="494"/>
      <c r="N1" s="494"/>
      <c r="O1" s="503"/>
      <c r="P1" s="503"/>
      <c r="Q1" s="503"/>
    </row>
    <row r="2" spans="1:17" x14ac:dyDescent="0.2">
      <c r="C2" s="96"/>
      <c r="D2" s="495"/>
      <c r="E2" s="495"/>
      <c r="F2" s="495"/>
      <c r="G2" s="493"/>
      <c r="H2" s="494"/>
      <c r="I2" s="493"/>
      <c r="J2" s="493"/>
      <c r="K2" s="493"/>
      <c r="L2" s="493"/>
      <c r="M2" s="494"/>
      <c r="N2" s="494"/>
      <c r="O2" s="504"/>
      <c r="P2" s="504"/>
      <c r="Q2" s="504"/>
    </row>
    <row r="3" spans="1:17" x14ac:dyDescent="0.2">
      <c r="C3" s="96"/>
      <c r="D3" s="131"/>
      <c r="E3" s="131"/>
      <c r="F3" s="131"/>
      <c r="G3" s="133"/>
      <c r="I3" s="133"/>
      <c r="J3" s="133"/>
      <c r="K3" s="133"/>
      <c r="L3" s="133"/>
      <c r="O3" s="103"/>
      <c r="P3" s="103"/>
      <c r="Q3" s="103"/>
    </row>
    <row r="4" spans="1:17" ht="13.5" thickBot="1" x14ac:dyDescent="0.25">
      <c r="C4" s="96"/>
      <c r="D4" s="131"/>
      <c r="E4" s="131"/>
      <c r="F4" s="131"/>
      <c r="G4" s="133"/>
      <c r="I4" s="133"/>
      <c r="J4" s="133"/>
      <c r="K4" s="133"/>
      <c r="L4" s="133"/>
      <c r="O4" s="103"/>
      <c r="P4" s="103"/>
      <c r="Q4" s="103"/>
    </row>
    <row r="5" spans="1:17" ht="36.75" customHeight="1" thickBot="1" x14ac:dyDescent="0.25">
      <c r="C5" s="96"/>
      <c r="D5" s="471" t="s">
        <v>650</v>
      </c>
      <c r="E5" s="472"/>
      <c r="F5" s="472"/>
      <c r="G5" s="473"/>
      <c r="I5" s="471" t="s">
        <v>646</v>
      </c>
      <c r="J5" s="472"/>
      <c r="K5" s="472"/>
      <c r="L5" s="473"/>
      <c r="O5" s="387"/>
      <c r="P5" s="103"/>
      <c r="Q5" s="103"/>
    </row>
    <row r="6" spans="1:17" x14ac:dyDescent="0.2">
      <c r="A6" s="7"/>
      <c r="B6" s="8"/>
      <c r="C6" s="8"/>
      <c r="D6" s="165" t="s">
        <v>671</v>
      </c>
      <c r="E6" s="4" t="str">
        <f>D6</f>
        <v>FY22-23</v>
      </c>
      <c r="F6" s="4" t="str">
        <f>E6</f>
        <v>FY22-23</v>
      </c>
      <c r="G6" s="4" t="str">
        <f>F6</f>
        <v>FY22-23</v>
      </c>
      <c r="H6" s="27"/>
      <c r="I6" s="165" t="s">
        <v>649</v>
      </c>
      <c r="J6" s="4" t="str">
        <f>+I6</f>
        <v>FY21-22</v>
      </c>
      <c r="K6" s="366" t="str">
        <f>+I6</f>
        <v>FY21-22</v>
      </c>
      <c r="L6" s="4" t="str">
        <f>+I6</f>
        <v>FY21-22</v>
      </c>
      <c r="O6" s="369"/>
      <c r="P6" s="369"/>
      <c r="Q6" s="369"/>
    </row>
    <row r="7" spans="1:17" ht="13.5" thickBot="1" x14ac:dyDescent="0.25">
      <c r="A7" s="10"/>
      <c r="B7" s="11"/>
      <c r="C7" s="11"/>
      <c r="D7" s="364" t="s">
        <v>465</v>
      </c>
      <c r="E7" s="141"/>
      <c r="F7" s="34"/>
      <c r="G7" s="34"/>
      <c r="H7" s="33"/>
      <c r="I7" s="364" t="s">
        <v>465</v>
      </c>
      <c r="J7" s="34"/>
      <c r="K7" s="367"/>
      <c r="L7" s="34"/>
      <c r="O7" s="457" t="s">
        <v>562</v>
      </c>
      <c r="P7" s="458"/>
      <c r="Q7" s="459"/>
    </row>
    <row r="8" spans="1:17" ht="99.75" customHeight="1" thickBot="1" x14ac:dyDescent="0.25">
      <c r="A8" s="38" t="s">
        <v>0</v>
      </c>
      <c r="B8" s="39" t="s">
        <v>1</v>
      </c>
      <c r="C8" s="39" t="s">
        <v>2</v>
      </c>
      <c r="D8" s="183" t="s">
        <v>645</v>
      </c>
      <c r="E8" s="115" t="s">
        <v>675</v>
      </c>
      <c r="F8" s="35" t="s">
        <v>676</v>
      </c>
      <c r="G8" s="35" t="s">
        <v>677</v>
      </c>
      <c r="H8" s="36"/>
      <c r="I8" s="183" t="s">
        <v>644</v>
      </c>
      <c r="J8" s="115" t="s">
        <v>663</v>
      </c>
      <c r="K8" s="368" t="s">
        <v>664</v>
      </c>
      <c r="L8" s="35" t="s">
        <v>665</v>
      </c>
      <c r="O8" s="46" t="s">
        <v>559</v>
      </c>
      <c r="P8" s="46" t="s">
        <v>560</v>
      </c>
      <c r="Q8" s="391" t="s">
        <v>561</v>
      </c>
    </row>
    <row r="9" spans="1:17" x14ac:dyDescent="0.2">
      <c r="A9" s="19" t="s">
        <v>3</v>
      </c>
      <c r="B9" s="12" t="s">
        <v>4</v>
      </c>
      <c r="C9" s="55" t="s">
        <v>5</v>
      </c>
      <c r="D9" s="320">
        <v>405098.34</v>
      </c>
      <c r="E9" s="363">
        <v>711293.43999999994</v>
      </c>
      <c r="F9" s="117">
        <v>1896810.74</v>
      </c>
      <c r="G9" s="117">
        <v>3111260.1100000003</v>
      </c>
      <c r="H9" s="30"/>
      <c r="I9" s="320">
        <v>514030.55</v>
      </c>
      <c r="J9" s="441">
        <v>717487.52</v>
      </c>
      <c r="K9" s="399">
        <v>1987683.09</v>
      </c>
      <c r="L9" s="347">
        <v>2324165.5</v>
      </c>
      <c r="M9" s="98"/>
      <c r="N9" s="98"/>
      <c r="O9" s="117">
        <f>I9</f>
        <v>514030.55</v>
      </c>
      <c r="P9" s="117">
        <v>0</v>
      </c>
      <c r="Q9" s="399">
        <f>K9</f>
        <v>1987683.09</v>
      </c>
    </row>
    <row r="10" spans="1:17" x14ac:dyDescent="0.2">
      <c r="A10" s="19" t="s">
        <v>6</v>
      </c>
      <c r="B10" s="12" t="s">
        <v>4</v>
      </c>
      <c r="C10" s="55" t="s">
        <v>7</v>
      </c>
      <c r="D10" s="320">
        <v>2114580.8199999998</v>
      </c>
      <c r="E10" s="363">
        <v>3617556.94</v>
      </c>
      <c r="F10" s="117">
        <v>9871041.6999999993</v>
      </c>
      <c r="G10" s="117">
        <v>11502482.910000002</v>
      </c>
      <c r="H10" s="30"/>
      <c r="I10" s="320">
        <v>2151439.0300000003</v>
      </c>
      <c r="J10" s="441">
        <v>3236430.0500000003</v>
      </c>
      <c r="K10" s="399">
        <v>8955040.5500000007</v>
      </c>
      <c r="L10" s="347">
        <v>9838275.040000001</v>
      </c>
      <c r="M10" s="98"/>
      <c r="N10" s="98"/>
      <c r="O10" s="117">
        <f t="shared" ref="O10:O73" si="0">I10</f>
        <v>2151439.0300000003</v>
      </c>
      <c r="P10" s="117">
        <v>0</v>
      </c>
      <c r="Q10" s="399">
        <f t="shared" ref="Q10:Q73" si="1">K10</f>
        <v>8955040.5500000007</v>
      </c>
    </row>
    <row r="11" spans="1:17" x14ac:dyDescent="0.2">
      <c r="A11" s="19" t="s">
        <v>8</v>
      </c>
      <c r="B11" s="12" t="s">
        <v>4</v>
      </c>
      <c r="C11" s="55" t="s">
        <v>9</v>
      </c>
      <c r="D11" s="320">
        <v>507582.51999999996</v>
      </c>
      <c r="E11" s="363">
        <v>853927.95</v>
      </c>
      <c r="F11" s="117">
        <v>2409422.19</v>
      </c>
      <c r="G11" s="117">
        <v>2283598.3400000003</v>
      </c>
      <c r="H11" s="30"/>
      <c r="I11" s="320">
        <v>457590.32</v>
      </c>
      <c r="J11" s="441">
        <v>589999.56000000006</v>
      </c>
      <c r="K11" s="399">
        <v>1687221.47</v>
      </c>
      <c r="L11" s="347">
        <v>1861483.1900000004</v>
      </c>
      <c r="M11" s="98"/>
      <c r="N11" s="98"/>
      <c r="O11" s="117">
        <f t="shared" si="0"/>
        <v>457590.32</v>
      </c>
      <c r="P11" s="117">
        <v>0</v>
      </c>
      <c r="Q11" s="399">
        <f t="shared" si="1"/>
        <v>1687221.47</v>
      </c>
    </row>
    <row r="12" spans="1:17" x14ac:dyDescent="0.2">
      <c r="A12" s="19" t="s">
        <v>10</v>
      </c>
      <c r="B12" s="12" t="s">
        <v>4</v>
      </c>
      <c r="C12" s="55" t="s">
        <v>11</v>
      </c>
      <c r="D12" s="320">
        <v>1576612.26</v>
      </c>
      <c r="E12" s="363">
        <v>2688518.17</v>
      </c>
      <c r="F12" s="117">
        <v>7227047.4100000001</v>
      </c>
      <c r="G12" s="117">
        <v>7101557.0500000007</v>
      </c>
      <c r="H12" s="30"/>
      <c r="I12" s="320">
        <v>1578356.04</v>
      </c>
      <c r="J12" s="441">
        <v>2512940.5700000003</v>
      </c>
      <c r="K12" s="399">
        <v>6886757.0199999996</v>
      </c>
      <c r="L12" s="347">
        <v>6689858.419999999</v>
      </c>
      <c r="M12" s="98"/>
      <c r="N12" s="98"/>
      <c r="O12" s="117">
        <f t="shared" si="0"/>
        <v>1578356.04</v>
      </c>
      <c r="P12" s="117">
        <v>0</v>
      </c>
      <c r="Q12" s="399">
        <f t="shared" si="1"/>
        <v>6886757.0199999996</v>
      </c>
    </row>
    <row r="13" spans="1:17" x14ac:dyDescent="0.2">
      <c r="A13" s="19" t="s">
        <v>12</v>
      </c>
      <c r="B13" s="12" t="s">
        <v>4</v>
      </c>
      <c r="C13" s="55" t="s">
        <v>13</v>
      </c>
      <c r="D13" s="320">
        <v>155337.78</v>
      </c>
      <c r="E13" s="363">
        <v>257406.86000000002</v>
      </c>
      <c r="F13" s="117">
        <v>604773.23</v>
      </c>
      <c r="G13" s="117">
        <v>678128.62</v>
      </c>
      <c r="H13" s="30"/>
      <c r="I13" s="320">
        <v>123160.12</v>
      </c>
      <c r="J13" s="441">
        <v>197093.13999999998</v>
      </c>
      <c r="K13" s="399">
        <v>472296.29</v>
      </c>
      <c r="L13" s="347">
        <v>543805.32999999996</v>
      </c>
      <c r="M13" s="98"/>
      <c r="N13" s="98"/>
      <c r="O13" s="117">
        <f t="shared" si="0"/>
        <v>123160.12</v>
      </c>
      <c r="P13" s="117">
        <v>0</v>
      </c>
      <c r="Q13" s="399">
        <f t="shared" si="1"/>
        <v>472296.29</v>
      </c>
    </row>
    <row r="14" spans="1:17" x14ac:dyDescent="0.2">
      <c r="A14" s="19" t="s">
        <v>14</v>
      </c>
      <c r="B14" s="12" t="s">
        <v>4</v>
      </c>
      <c r="C14" s="55" t="s">
        <v>15</v>
      </c>
      <c r="D14" s="320">
        <v>73526.23</v>
      </c>
      <c r="E14" s="363">
        <v>128038.07</v>
      </c>
      <c r="F14" s="117">
        <v>310258.46000000002</v>
      </c>
      <c r="G14" s="117">
        <v>412112.86</v>
      </c>
      <c r="H14" s="30"/>
      <c r="I14" s="320">
        <v>85096.09</v>
      </c>
      <c r="J14" s="441">
        <v>115053.23</v>
      </c>
      <c r="K14" s="399">
        <v>288950.90999999997</v>
      </c>
      <c r="L14" s="347">
        <v>465686.0199999999</v>
      </c>
      <c r="M14" s="98"/>
      <c r="N14" s="98"/>
      <c r="O14" s="117">
        <f t="shared" si="0"/>
        <v>85096.09</v>
      </c>
      <c r="P14" s="117">
        <v>0</v>
      </c>
      <c r="Q14" s="399">
        <f t="shared" si="1"/>
        <v>288950.90999999997</v>
      </c>
    </row>
    <row r="15" spans="1:17" x14ac:dyDescent="0.2">
      <c r="A15" s="19" t="s">
        <v>16</v>
      </c>
      <c r="B15" s="12" t="s">
        <v>4</v>
      </c>
      <c r="C15" s="55" t="s">
        <v>17</v>
      </c>
      <c r="D15" s="320">
        <v>623142.80000000005</v>
      </c>
      <c r="E15" s="363">
        <v>1059719.1100000001</v>
      </c>
      <c r="F15" s="117">
        <v>2957427.84</v>
      </c>
      <c r="G15" s="117">
        <v>2872167.3500000015</v>
      </c>
      <c r="H15" s="30"/>
      <c r="I15" s="320">
        <v>652173.43000000005</v>
      </c>
      <c r="J15" s="441">
        <v>1069114.46</v>
      </c>
      <c r="K15" s="399">
        <v>3032638.23</v>
      </c>
      <c r="L15" s="347">
        <v>3908453.02</v>
      </c>
      <c r="M15" s="98"/>
      <c r="N15" s="98"/>
      <c r="O15" s="117">
        <f t="shared" si="0"/>
        <v>652173.43000000005</v>
      </c>
      <c r="P15" s="117">
        <v>0</v>
      </c>
      <c r="Q15" s="399">
        <f t="shared" si="1"/>
        <v>3032638.23</v>
      </c>
    </row>
    <row r="16" spans="1:17" x14ac:dyDescent="0.2">
      <c r="A16" s="19" t="s">
        <v>18</v>
      </c>
      <c r="B16" s="12" t="s">
        <v>19</v>
      </c>
      <c r="C16" s="55" t="s">
        <v>20</v>
      </c>
      <c r="D16" s="320">
        <v>129618.59999999999</v>
      </c>
      <c r="E16" s="363">
        <v>221649.69</v>
      </c>
      <c r="F16" s="117">
        <v>571849.55000000005</v>
      </c>
      <c r="G16" s="117">
        <v>1128441.48</v>
      </c>
      <c r="H16" s="30"/>
      <c r="I16" s="320">
        <v>131862.78</v>
      </c>
      <c r="J16" s="441">
        <v>177079.18</v>
      </c>
      <c r="K16" s="399">
        <v>459486.2</v>
      </c>
      <c r="L16" s="347">
        <v>594919.82999999996</v>
      </c>
      <c r="M16" s="98"/>
      <c r="N16" s="98"/>
      <c r="O16" s="117">
        <f t="shared" si="0"/>
        <v>131862.78</v>
      </c>
      <c r="P16" s="117">
        <v>0</v>
      </c>
      <c r="Q16" s="399">
        <f t="shared" si="1"/>
        <v>459486.2</v>
      </c>
    </row>
    <row r="17" spans="1:17" x14ac:dyDescent="0.2">
      <c r="A17" s="19" t="s">
        <v>21</v>
      </c>
      <c r="B17" s="12" t="s">
        <v>19</v>
      </c>
      <c r="C17" s="55" t="s">
        <v>22</v>
      </c>
      <c r="D17" s="320">
        <v>33396.79</v>
      </c>
      <c r="E17" s="363">
        <v>49891.68</v>
      </c>
      <c r="F17" s="117">
        <v>131867.76999999999</v>
      </c>
      <c r="G17" s="117">
        <v>197836.75999999998</v>
      </c>
      <c r="H17" s="30"/>
      <c r="I17" s="320">
        <v>35676.1</v>
      </c>
      <c r="J17" s="441">
        <v>57298.239999999998</v>
      </c>
      <c r="K17" s="399">
        <v>154161.28</v>
      </c>
      <c r="L17" s="347">
        <v>184217.09999999998</v>
      </c>
      <c r="M17" s="98"/>
      <c r="N17" s="98"/>
      <c r="O17" s="117">
        <f t="shared" si="0"/>
        <v>35676.1</v>
      </c>
      <c r="P17" s="117">
        <v>0</v>
      </c>
      <c r="Q17" s="399">
        <f t="shared" si="1"/>
        <v>154161.28</v>
      </c>
    </row>
    <row r="18" spans="1:17" x14ac:dyDescent="0.2">
      <c r="A18" s="19" t="s">
        <v>23</v>
      </c>
      <c r="B18" s="12" t="s">
        <v>24</v>
      </c>
      <c r="C18" s="55" t="s">
        <v>25</v>
      </c>
      <c r="D18" s="320">
        <v>175433.88</v>
      </c>
      <c r="E18" s="363">
        <v>295057.90000000002</v>
      </c>
      <c r="F18" s="117">
        <v>821127.39</v>
      </c>
      <c r="G18" s="117">
        <v>718877.62999999977</v>
      </c>
      <c r="H18" s="30"/>
      <c r="I18" s="320">
        <v>155596.69</v>
      </c>
      <c r="J18" s="441">
        <v>240854.57</v>
      </c>
      <c r="K18" s="399">
        <v>674011</v>
      </c>
      <c r="L18" s="347">
        <v>650576.76</v>
      </c>
      <c r="M18" s="98"/>
      <c r="N18" s="98"/>
      <c r="O18" s="117">
        <f t="shared" si="0"/>
        <v>155596.69</v>
      </c>
      <c r="P18" s="117">
        <v>0</v>
      </c>
      <c r="Q18" s="399">
        <f t="shared" si="1"/>
        <v>674011</v>
      </c>
    </row>
    <row r="19" spans="1:17" x14ac:dyDescent="0.2">
      <c r="A19" s="19" t="s">
        <v>26</v>
      </c>
      <c r="B19" s="12" t="s">
        <v>24</v>
      </c>
      <c r="C19" s="55" t="s">
        <v>27</v>
      </c>
      <c r="D19" s="320">
        <v>176016.23</v>
      </c>
      <c r="E19" s="363">
        <v>296803.05</v>
      </c>
      <c r="F19" s="117">
        <v>835929.32</v>
      </c>
      <c r="G19" s="117">
        <v>739227.49</v>
      </c>
      <c r="H19" s="30"/>
      <c r="I19" s="320">
        <v>162095.82</v>
      </c>
      <c r="J19" s="441">
        <v>265230.57</v>
      </c>
      <c r="K19" s="399">
        <v>748721.91</v>
      </c>
      <c r="L19" s="347">
        <v>767381.21000000008</v>
      </c>
      <c r="M19" s="98"/>
      <c r="N19" s="98"/>
      <c r="O19" s="117">
        <f t="shared" si="0"/>
        <v>162095.82</v>
      </c>
      <c r="P19" s="117">
        <v>0</v>
      </c>
      <c r="Q19" s="399">
        <f t="shared" si="1"/>
        <v>748721.91</v>
      </c>
    </row>
    <row r="20" spans="1:17" x14ac:dyDescent="0.2">
      <c r="A20" s="19" t="s">
        <v>28</v>
      </c>
      <c r="B20" s="12" t="s">
        <v>24</v>
      </c>
      <c r="C20" s="55" t="s">
        <v>29</v>
      </c>
      <c r="D20" s="320">
        <v>5452774.9300000006</v>
      </c>
      <c r="E20" s="363">
        <v>9188892.9600000009</v>
      </c>
      <c r="F20" s="117">
        <v>25930104</v>
      </c>
      <c r="G20" s="117">
        <v>27893827.699999999</v>
      </c>
      <c r="H20" s="30"/>
      <c r="I20" s="320">
        <v>5005328.63</v>
      </c>
      <c r="J20" s="441">
        <v>8176012.2200000007</v>
      </c>
      <c r="K20" s="399">
        <v>22810560.039999999</v>
      </c>
      <c r="L20" s="347">
        <v>23415662.750000007</v>
      </c>
      <c r="M20" s="98"/>
      <c r="N20" s="98"/>
      <c r="O20" s="117">
        <f t="shared" si="0"/>
        <v>5005328.63</v>
      </c>
      <c r="P20" s="117">
        <v>0</v>
      </c>
      <c r="Q20" s="399">
        <f t="shared" si="1"/>
        <v>22810560.039999999</v>
      </c>
    </row>
    <row r="21" spans="1:17" x14ac:dyDescent="0.2">
      <c r="A21" s="19" t="s">
        <v>30</v>
      </c>
      <c r="B21" s="12" t="s">
        <v>24</v>
      </c>
      <c r="C21" s="55" t="s">
        <v>31</v>
      </c>
      <c r="D21" s="320">
        <v>1274096.31</v>
      </c>
      <c r="E21" s="363">
        <v>2190222.17</v>
      </c>
      <c r="F21" s="117">
        <v>6033115.0800000001</v>
      </c>
      <c r="G21" s="117">
        <v>6278787.3600000003</v>
      </c>
      <c r="H21" s="30"/>
      <c r="I21" s="320">
        <v>1344143.28</v>
      </c>
      <c r="J21" s="441">
        <v>2110926.52</v>
      </c>
      <c r="K21" s="399">
        <v>5879478</v>
      </c>
      <c r="L21" s="347">
        <v>5967578.6800000006</v>
      </c>
      <c r="M21" s="98"/>
      <c r="N21" s="98"/>
      <c r="O21" s="117">
        <f t="shared" si="0"/>
        <v>1344143.28</v>
      </c>
      <c r="P21" s="117">
        <v>0</v>
      </c>
      <c r="Q21" s="399">
        <f t="shared" si="1"/>
        <v>5879478</v>
      </c>
    </row>
    <row r="22" spans="1:17" x14ac:dyDescent="0.2">
      <c r="A22" s="19" t="s">
        <v>32</v>
      </c>
      <c r="B22" s="12" t="s">
        <v>24</v>
      </c>
      <c r="C22" s="55" t="s">
        <v>33</v>
      </c>
      <c r="D22" s="320">
        <v>28856.690000000002</v>
      </c>
      <c r="E22" s="363">
        <v>47024.33</v>
      </c>
      <c r="F22" s="117">
        <v>96849.04</v>
      </c>
      <c r="G22" s="117">
        <v>118734.76</v>
      </c>
      <c r="H22" s="30"/>
      <c r="I22" s="320">
        <v>19468.940000000002</v>
      </c>
      <c r="J22" s="441">
        <v>31894.6</v>
      </c>
      <c r="K22" s="399">
        <v>69354.98</v>
      </c>
      <c r="L22" s="347">
        <v>73561.26999999999</v>
      </c>
      <c r="M22" s="98"/>
      <c r="N22" s="98"/>
      <c r="O22" s="117">
        <f t="shared" si="0"/>
        <v>19468.940000000002</v>
      </c>
      <c r="P22" s="117">
        <v>0</v>
      </c>
      <c r="Q22" s="399">
        <f t="shared" si="1"/>
        <v>69354.98</v>
      </c>
    </row>
    <row r="23" spans="1:17" x14ac:dyDescent="0.2">
      <c r="A23" s="19" t="s">
        <v>34</v>
      </c>
      <c r="B23" s="12" t="s">
        <v>24</v>
      </c>
      <c r="C23" s="55" t="s">
        <v>35</v>
      </c>
      <c r="D23" s="320">
        <v>2638569.3299999996</v>
      </c>
      <c r="E23" s="363">
        <v>4356590.82</v>
      </c>
      <c r="F23" s="117">
        <v>12136018.35</v>
      </c>
      <c r="G23" s="117">
        <v>18296498.510000009</v>
      </c>
      <c r="H23" s="30"/>
      <c r="I23" s="320">
        <v>2035938.93</v>
      </c>
      <c r="J23" s="441">
        <v>3319216.94</v>
      </c>
      <c r="K23" s="399">
        <v>9557106.4100000001</v>
      </c>
      <c r="L23" s="347">
        <v>14546618.790000005</v>
      </c>
      <c r="M23" s="98"/>
      <c r="N23" s="98"/>
      <c r="O23" s="117">
        <f t="shared" si="0"/>
        <v>2035938.93</v>
      </c>
      <c r="P23" s="117">
        <v>0</v>
      </c>
      <c r="Q23" s="399">
        <f t="shared" si="1"/>
        <v>9557106.4100000001</v>
      </c>
    </row>
    <row r="24" spans="1:17" x14ac:dyDescent="0.2">
      <c r="A24" s="19" t="s">
        <v>36</v>
      </c>
      <c r="B24" s="12" t="s">
        <v>24</v>
      </c>
      <c r="C24" s="55" t="s">
        <v>37</v>
      </c>
      <c r="D24" s="320">
        <v>70360.48000000001</v>
      </c>
      <c r="E24" s="363">
        <v>118537.15</v>
      </c>
      <c r="F24" s="117">
        <v>276504.56</v>
      </c>
      <c r="G24" s="117">
        <v>547296.72</v>
      </c>
      <c r="H24" s="30"/>
      <c r="I24" s="320">
        <v>62190.75</v>
      </c>
      <c r="J24" s="441">
        <v>105268</v>
      </c>
      <c r="K24" s="399">
        <v>247359.72</v>
      </c>
      <c r="L24" s="347">
        <v>260813.54</v>
      </c>
      <c r="M24" s="98"/>
      <c r="N24" s="98"/>
      <c r="O24" s="117">
        <f t="shared" si="0"/>
        <v>62190.75</v>
      </c>
      <c r="P24" s="117">
        <v>0</v>
      </c>
      <c r="Q24" s="399">
        <f t="shared" si="1"/>
        <v>247359.72</v>
      </c>
    </row>
    <row r="25" spans="1:17" x14ac:dyDescent="0.2">
      <c r="A25" s="19" t="s">
        <v>38</v>
      </c>
      <c r="B25" s="12" t="s">
        <v>39</v>
      </c>
      <c r="C25" s="55" t="s">
        <v>40</v>
      </c>
      <c r="D25" s="320">
        <v>213917.31</v>
      </c>
      <c r="E25" s="363">
        <v>358001.59</v>
      </c>
      <c r="F25" s="117">
        <v>931178.59</v>
      </c>
      <c r="G25" s="117">
        <v>969889.86999999988</v>
      </c>
      <c r="H25" s="30"/>
      <c r="I25" s="320">
        <v>184839.22</v>
      </c>
      <c r="J25" s="441">
        <v>294333.23</v>
      </c>
      <c r="K25" s="399">
        <v>759573.3</v>
      </c>
      <c r="L25" s="347">
        <v>1007200.9299999999</v>
      </c>
      <c r="M25" s="98"/>
      <c r="N25" s="98"/>
      <c r="O25" s="117">
        <f t="shared" si="0"/>
        <v>184839.22</v>
      </c>
      <c r="P25" s="117">
        <v>0</v>
      </c>
      <c r="Q25" s="399">
        <f t="shared" si="1"/>
        <v>759573.3</v>
      </c>
    </row>
    <row r="26" spans="1:17" x14ac:dyDescent="0.2">
      <c r="A26" s="19" t="s">
        <v>41</v>
      </c>
      <c r="B26" s="12" t="s">
        <v>42</v>
      </c>
      <c r="C26" s="55" t="s">
        <v>43</v>
      </c>
      <c r="D26" s="320">
        <v>32819.760000000002</v>
      </c>
      <c r="E26" s="363">
        <v>55343.34</v>
      </c>
      <c r="F26" s="117">
        <v>105536.92</v>
      </c>
      <c r="G26" s="117">
        <v>149980.65000000002</v>
      </c>
      <c r="H26" s="30"/>
      <c r="I26" s="320">
        <v>30164.67</v>
      </c>
      <c r="J26" s="441">
        <v>48688.869999999995</v>
      </c>
      <c r="K26" s="399">
        <v>91731.07</v>
      </c>
      <c r="L26" s="347">
        <v>122310.84</v>
      </c>
      <c r="M26" s="98"/>
      <c r="N26" s="98"/>
      <c r="O26" s="117">
        <f t="shared" si="0"/>
        <v>30164.67</v>
      </c>
      <c r="P26" s="117">
        <v>0</v>
      </c>
      <c r="Q26" s="399">
        <f t="shared" si="1"/>
        <v>91731.07</v>
      </c>
    </row>
    <row r="27" spans="1:17" x14ac:dyDescent="0.2">
      <c r="A27" s="19" t="s">
        <v>44</v>
      </c>
      <c r="B27" s="12" t="s">
        <v>42</v>
      </c>
      <c r="C27" s="55" t="s">
        <v>45</v>
      </c>
      <c r="D27" s="320">
        <v>10709.9</v>
      </c>
      <c r="E27" s="363">
        <v>17965.599999999999</v>
      </c>
      <c r="F27" s="117">
        <v>38874.449999999997</v>
      </c>
      <c r="G27" s="117">
        <v>171616.06</v>
      </c>
      <c r="H27" s="30"/>
      <c r="I27" s="320">
        <v>9157.2199999999993</v>
      </c>
      <c r="J27" s="441">
        <v>15473.95</v>
      </c>
      <c r="K27" s="399">
        <v>30460.61</v>
      </c>
      <c r="L27" s="347">
        <v>54027.08</v>
      </c>
      <c r="M27" s="98"/>
      <c r="N27" s="98"/>
      <c r="O27" s="117">
        <f t="shared" si="0"/>
        <v>9157.2199999999993</v>
      </c>
      <c r="P27" s="117">
        <v>0</v>
      </c>
      <c r="Q27" s="399">
        <f t="shared" si="1"/>
        <v>30460.61</v>
      </c>
    </row>
    <row r="28" spans="1:17" x14ac:dyDescent="0.2">
      <c r="A28" s="19" t="s">
        <v>46</v>
      </c>
      <c r="B28" s="12" t="s">
        <v>42</v>
      </c>
      <c r="C28" s="55" t="s">
        <v>47</v>
      </c>
      <c r="D28" s="320">
        <v>32177.66</v>
      </c>
      <c r="E28" s="363">
        <v>46839.71</v>
      </c>
      <c r="F28" s="117">
        <v>95999.01</v>
      </c>
      <c r="G28" s="117">
        <v>168278.91999999998</v>
      </c>
      <c r="H28" s="30"/>
      <c r="I28" s="320">
        <v>34917.340000000004</v>
      </c>
      <c r="J28" s="441">
        <v>55206.619999999995</v>
      </c>
      <c r="K28" s="399">
        <v>117115.94</v>
      </c>
      <c r="L28" s="347">
        <v>251883.38</v>
      </c>
      <c r="M28" s="98"/>
      <c r="N28" s="98"/>
      <c r="O28" s="117">
        <f t="shared" si="0"/>
        <v>34917.340000000004</v>
      </c>
      <c r="P28" s="117">
        <v>0</v>
      </c>
      <c r="Q28" s="399">
        <f t="shared" si="1"/>
        <v>117115.94</v>
      </c>
    </row>
    <row r="29" spans="1:17" x14ac:dyDescent="0.2">
      <c r="A29" s="19" t="s">
        <v>48</v>
      </c>
      <c r="B29" s="12" t="s">
        <v>42</v>
      </c>
      <c r="C29" s="55" t="s">
        <v>49</v>
      </c>
      <c r="D29" s="320">
        <v>7001.98</v>
      </c>
      <c r="E29" s="363">
        <v>11963.39</v>
      </c>
      <c r="F29" s="117">
        <v>24430.91</v>
      </c>
      <c r="G29" s="117">
        <v>67535.97</v>
      </c>
      <c r="H29" s="30"/>
      <c r="I29" s="320">
        <v>7740.0599999999995</v>
      </c>
      <c r="J29" s="441">
        <v>12013.16</v>
      </c>
      <c r="K29" s="399">
        <v>25567.91</v>
      </c>
      <c r="L29" s="347">
        <v>76486.83</v>
      </c>
      <c r="M29" s="98"/>
      <c r="N29" s="98"/>
      <c r="O29" s="117">
        <f t="shared" si="0"/>
        <v>7740.0599999999995</v>
      </c>
      <c r="P29" s="117">
        <v>0</v>
      </c>
      <c r="Q29" s="399">
        <f t="shared" si="1"/>
        <v>25567.91</v>
      </c>
    </row>
    <row r="30" spans="1:17" x14ac:dyDescent="0.2">
      <c r="A30" s="19" t="s">
        <v>50</v>
      </c>
      <c r="B30" s="12" t="s">
        <v>42</v>
      </c>
      <c r="C30" s="55" t="s">
        <v>51</v>
      </c>
      <c r="D30" s="320">
        <v>12583.929999999998</v>
      </c>
      <c r="E30" s="363">
        <v>21020.800000000003</v>
      </c>
      <c r="F30" s="117">
        <v>43664.57</v>
      </c>
      <c r="G30" s="117">
        <v>64075.100000000006</v>
      </c>
      <c r="H30" s="30"/>
      <c r="I30" s="320">
        <v>10861.949999999999</v>
      </c>
      <c r="J30" s="441">
        <v>17554.489999999998</v>
      </c>
      <c r="K30" s="399">
        <v>35059.449999999997</v>
      </c>
      <c r="L30" s="347">
        <v>45144.659999999996</v>
      </c>
      <c r="M30" s="98"/>
      <c r="N30" s="98"/>
      <c r="O30" s="117">
        <f t="shared" si="0"/>
        <v>10861.949999999999</v>
      </c>
      <c r="P30" s="117">
        <v>0</v>
      </c>
      <c r="Q30" s="399">
        <f t="shared" si="1"/>
        <v>35059.449999999997</v>
      </c>
    </row>
    <row r="31" spans="1:17" x14ac:dyDescent="0.2">
      <c r="A31" s="19" t="s">
        <v>52</v>
      </c>
      <c r="B31" s="12" t="s">
        <v>53</v>
      </c>
      <c r="C31" s="55" t="s">
        <v>54</v>
      </c>
      <c r="D31" s="320">
        <v>30811.52</v>
      </c>
      <c r="E31" s="363">
        <v>52808.46</v>
      </c>
      <c r="F31" s="117">
        <v>113762.31</v>
      </c>
      <c r="G31" s="117">
        <v>188148.02000000002</v>
      </c>
      <c r="H31" s="30"/>
      <c r="I31" s="320">
        <v>33418.629999999997</v>
      </c>
      <c r="J31" s="441">
        <v>52477.78</v>
      </c>
      <c r="K31" s="399">
        <v>117735.97</v>
      </c>
      <c r="L31" s="347">
        <v>128889.99</v>
      </c>
      <c r="M31" s="98"/>
      <c r="N31" s="98"/>
      <c r="O31" s="117">
        <f t="shared" si="0"/>
        <v>33418.629999999997</v>
      </c>
      <c r="P31" s="117">
        <v>0</v>
      </c>
      <c r="Q31" s="399">
        <f t="shared" si="1"/>
        <v>117735.97</v>
      </c>
    </row>
    <row r="32" spans="1:17" x14ac:dyDescent="0.2">
      <c r="A32" s="19" t="s">
        <v>55</v>
      </c>
      <c r="B32" s="12" t="s">
        <v>53</v>
      </c>
      <c r="C32" s="55" t="s">
        <v>56</v>
      </c>
      <c r="D32" s="320">
        <v>24969.67</v>
      </c>
      <c r="E32" s="363">
        <v>45501.49</v>
      </c>
      <c r="F32" s="117">
        <v>102718.97</v>
      </c>
      <c r="G32" s="117">
        <v>233797.5</v>
      </c>
      <c r="H32" s="30"/>
      <c r="I32" s="320">
        <v>38253.259999999995</v>
      </c>
      <c r="J32" s="441">
        <v>45645.83</v>
      </c>
      <c r="K32" s="399">
        <v>103629.07</v>
      </c>
      <c r="L32" s="347">
        <v>156865.32</v>
      </c>
      <c r="M32" s="98"/>
      <c r="N32" s="98"/>
      <c r="O32" s="117">
        <f t="shared" si="0"/>
        <v>38253.259999999995</v>
      </c>
      <c r="P32" s="117">
        <v>0</v>
      </c>
      <c r="Q32" s="399">
        <f t="shared" si="1"/>
        <v>103629.07</v>
      </c>
    </row>
    <row r="33" spans="1:17" x14ac:dyDescent="0.2">
      <c r="A33" s="19" t="s">
        <v>57</v>
      </c>
      <c r="B33" s="12" t="s">
        <v>58</v>
      </c>
      <c r="C33" s="55" t="s">
        <v>59</v>
      </c>
      <c r="D33" s="320">
        <v>2264318.73</v>
      </c>
      <c r="E33" s="363">
        <v>3831355.08</v>
      </c>
      <c r="F33" s="117">
        <v>9958336.2699999996</v>
      </c>
      <c r="G33" s="117">
        <v>9957014.120000001</v>
      </c>
      <c r="H33" s="30"/>
      <c r="I33" s="320">
        <v>2127023.35</v>
      </c>
      <c r="J33" s="441">
        <v>3043651.37</v>
      </c>
      <c r="K33" s="399">
        <v>8227504.2199999997</v>
      </c>
      <c r="L33" s="347">
        <v>8227554.2199999997</v>
      </c>
      <c r="M33" s="98"/>
      <c r="N33" s="98"/>
      <c r="O33" s="117">
        <f t="shared" si="0"/>
        <v>2127023.35</v>
      </c>
      <c r="P33" s="117">
        <v>0</v>
      </c>
      <c r="Q33" s="399">
        <f t="shared" si="1"/>
        <v>8227504.2199999997</v>
      </c>
    </row>
    <row r="34" spans="1:17" x14ac:dyDescent="0.2">
      <c r="A34" s="19" t="s">
        <v>60</v>
      </c>
      <c r="B34" s="12" t="s">
        <v>58</v>
      </c>
      <c r="C34" s="55" t="s">
        <v>61</v>
      </c>
      <c r="D34" s="320">
        <v>3434602.65</v>
      </c>
      <c r="E34" s="363">
        <v>5885621.5100000007</v>
      </c>
      <c r="F34" s="117">
        <v>16123216</v>
      </c>
      <c r="G34" s="117">
        <v>16149194.550000003</v>
      </c>
      <c r="H34" s="30"/>
      <c r="I34" s="320">
        <v>3562756.4499999997</v>
      </c>
      <c r="J34" s="441">
        <v>4717451.8999999994</v>
      </c>
      <c r="K34" s="399">
        <v>13162383</v>
      </c>
      <c r="L34" s="347">
        <v>12966743.879999999</v>
      </c>
      <c r="M34" s="98"/>
      <c r="N34" s="98"/>
      <c r="O34" s="117">
        <f t="shared" si="0"/>
        <v>3562756.4499999997</v>
      </c>
      <c r="P34" s="117">
        <v>0</v>
      </c>
      <c r="Q34" s="399">
        <f t="shared" si="1"/>
        <v>13162383</v>
      </c>
    </row>
    <row r="35" spans="1:17" x14ac:dyDescent="0.2">
      <c r="A35" s="19" t="s">
        <v>62</v>
      </c>
      <c r="B35" s="12" t="s">
        <v>63</v>
      </c>
      <c r="C35" s="55" t="s">
        <v>64</v>
      </c>
      <c r="D35" s="320">
        <v>79665.67</v>
      </c>
      <c r="E35" s="363">
        <v>135715.87</v>
      </c>
      <c r="F35" s="117">
        <v>351949.32</v>
      </c>
      <c r="G35" s="117">
        <v>1018332.5700000001</v>
      </c>
      <c r="H35" s="30"/>
      <c r="I35" s="320">
        <v>77500.399999999994</v>
      </c>
      <c r="J35" s="441">
        <v>129839.21</v>
      </c>
      <c r="K35" s="399">
        <v>334234.92</v>
      </c>
      <c r="L35" s="347">
        <v>594664.82999999996</v>
      </c>
      <c r="M35" s="98"/>
      <c r="N35" s="98"/>
      <c r="O35" s="117">
        <f t="shared" si="0"/>
        <v>77500.399999999994</v>
      </c>
      <c r="P35" s="117">
        <v>0</v>
      </c>
      <c r="Q35" s="399">
        <f t="shared" si="1"/>
        <v>334234.92</v>
      </c>
    </row>
    <row r="36" spans="1:17" x14ac:dyDescent="0.2">
      <c r="A36" s="19" t="s">
        <v>65</v>
      </c>
      <c r="B36" s="12" t="s">
        <v>63</v>
      </c>
      <c r="C36" s="55" t="s">
        <v>66</v>
      </c>
      <c r="D36" s="320">
        <v>59494.93</v>
      </c>
      <c r="E36" s="363">
        <v>98983.09</v>
      </c>
      <c r="F36" s="117">
        <v>257870.98</v>
      </c>
      <c r="G36" s="117">
        <v>498118.16000000003</v>
      </c>
      <c r="H36" s="30"/>
      <c r="I36" s="320">
        <v>63638.42</v>
      </c>
      <c r="J36" s="441">
        <v>102074.34</v>
      </c>
      <c r="K36" s="399">
        <v>269417.09999999998</v>
      </c>
      <c r="L36" s="347">
        <v>431643.28000000009</v>
      </c>
      <c r="M36" s="98"/>
      <c r="N36" s="98"/>
      <c r="O36" s="117">
        <f t="shared" si="0"/>
        <v>63638.42</v>
      </c>
      <c r="P36" s="117">
        <v>0</v>
      </c>
      <c r="Q36" s="399">
        <f t="shared" si="1"/>
        <v>269417.09999999998</v>
      </c>
    </row>
    <row r="37" spans="1:17" x14ac:dyDescent="0.2">
      <c r="A37" s="19" t="s">
        <v>67</v>
      </c>
      <c r="B37" s="12" t="s">
        <v>68</v>
      </c>
      <c r="C37" s="55" t="s">
        <v>69</v>
      </c>
      <c r="D37" s="320">
        <v>44206.939999999995</v>
      </c>
      <c r="E37" s="363">
        <v>69360.91</v>
      </c>
      <c r="F37" s="117">
        <v>150698.66</v>
      </c>
      <c r="G37" s="117">
        <v>167967.43999999997</v>
      </c>
      <c r="H37" s="30"/>
      <c r="I37" s="320">
        <v>46045.909999999996</v>
      </c>
      <c r="J37" s="441">
        <v>75845.02</v>
      </c>
      <c r="K37" s="399">
        <v>171639.52</v>
      </c>
      <c r="L37" s="347">
        <v>159211.34000000003</v>
      </c>
      <c r="M37" s="98"/>
      <c r="N37" s="98"/>
      <c r="O37" s="117">
        <f t="shared" si="0"/>
        <v>46045.909999999996</v>
      </c>
      <c r="P37" s="117">
        <v>0</v>
      </c>
      <c r="Q37" s="399">
        <f t="shared" si="1"/>
        <v>171639.52</v>
      </c>
    </row>
    <row r="38" spans="1:17" x14ac:dyDescent="0.2">
      <c r="A38" s="19" t="s">
        <v>70</v>
      </c>
      <c r="B38" s="12" t="s">
        <v>68</v>
      </c>
      <c r="C38" s="55" t="s">
        <v>71</v>
      </c>
      <c r="D38" s="320">
        <v>25538.170000000002</v>
      </c>
      <c r="E38" s="363">
        <v>36567.32</v>
      </c>
      <c r="F38" s="117">
        <v>86199.55</v>
      </c>
      <c r="G38" s="117">
        <v>148657.43</v>
      </c>
      <c r="H38" s="30"/>
      <c r="I38" s="320">
        <v>26298.31</v>
      </c>
      <c r="J38" s="441">
        <v>43815.369999999995</v>
      </c>
      <c r="K38" s="399">
        <v>81769.75</v>
      </c>
      <c r="L38" s="347">
        <v>132180.85999999999</v>
      </c>
      <c r="M38" s="98"/>
      <c r="N38" s="98"/>
      <c r="O38" s="117">
        <f t="shared" si="0"/>
        <v>26298.31</v>
      </c>
      <c r="P38" s="117">
        <v>0</v>
      </c>
      <c r="Q38" s="399">
        <f t="shared" si="1"/>
        <v>81769.75</v>
      </c>
    </row>
    <row r="39" spans="1:17" x14ac:dyDescent="0.2">
      <c r="A39" s="19" t="s">
        <v>72</v>
      </c>
      <c r="B39" s="12" t="s">
        <v>73</v>
      </c>
      <c r="C39" s="55" t="s">
        <v>74</v>
      </c>
      <c r="D39" s="320">
        <v>177089.74</v>
      </c>
      <c r="E39" s="363">
        <v>292426.01</v>
      </c>
      <c r="F39" s="117">
        <v>731063.75</v>
      </c>
      <c r="G39" s="117">
        <v>861224.86</v>
      </c>
      <c r="H39" s="30"/>
      <c r="I39" s="320">
        <v>181772.52</v>
      </c>
      <c r="J39" s="441">
        <v>303829.57</v>
      </c>
      <c r="K39" s="399">
        <v>725376.39</v>
      </c>
      <c r="L39" s="347">
        <v>802298.2</v>
      </c>
      <c r="M39" s="98"/>
      <c r="N39" s="98"/>
      <c r="O39" s="117">
        <f t="shared" si="0"/>
        <v>181772.52</v>
      </c>
      <c r="P39" s="117">
        <v>0</v>
      </c>
      <c r="Q39" s="399">
        <f t="shared" si="1"/>
        <v>725376.39</v>
      </c>
    </row>
    <row r="40" spans="1:17" x14ac:dyDescent="0.2">
      <c r="A40" s="19" t="s">
        <v>75</v>
      </c>
      <c r="B40" s="12" t="s">
        <v>76</v>
      </c>
      <c r="C40" s="55" t="s">
        <v>77</v>
      </c>
      <c r="D40" s="320">
        <v>67598.100000000006</v>
      </c>
      <c r="E40" s="363">
        <v>100247.29999999999</v>
      </c>
      <c r="F40" s="117">
        <v>240291.11</v>
      </c>
      <c r="G40" s="117">
        <v>522347.2</v>
      </c>
      <c r="H40" s="30"/>
      <c r="I40" s="320">
        <v>69033.929999999993</v>
      </c>
      <c r="J40" s="441">
        <v>115976.79000000001</v>
      </c>
      <c r="K40" s="399">
        <v>283523.62</v>
      </c>
      <c r="L40" s="347">
        <v>340132.4</v>
      </c>
      <c r="M40" s="98"/>
      <c r="N40" s="98"/>
      <c r="O40" s="117">
        <f t="shared" si="0"/>
        <v>69033.929999999993</v>
      </c>
      <c r="P40" s="117">
        <v>0</v>
      </c>
      <c r="Q40" s="399">
        <f t="shared" si="1"/>
        <v>283523.62</v>
      </c>
    </row>
    <row r="41" spans="1:17" x14ac:dyDescent="0.2">
      <c r="A41" s="19" t="s">
        <v>78</v>
      </c>
      <c r="B41" s="12" t="s">
        <v>76</v>
      </c>
      <c r="C41" s="55" t="s">
        <v>79</v>
      </c>
      <c r="D41" s="320">
        <v>26030.84</v>
      </c>
      <c r="E41" s="363">
        <v>44127.06</v>
      </c>
      <c r="F41" s="117">
        <v>102509.43</v>
      </c>
      <c r="G41" s="117">
        <v>175789.58000000002</v>
      </c>
      <c r="H41" s="30"/>
      <c r="I41" s="320">
        <v>24237.18</v>
      </c>
      <c r="J41" s="441">
        <v>40877.83</v>
      </c>
      <c r="K41" s="399">
        <v>108711.45</v>
      </c>
      <c r="L41" s="347">
        <v>147421.48000000001</v>
      </c>
      <c r="M41" s="98"/>
      <c r="N41" s="98"/>
      <c r="O41" s="117">
        <f t="shared" si="0"/>
        <v>24237.18</v>
      </c>
      <c r="P41" s="117">
        <v>0</v>
      </c>
      <c r="Q41" s="399">
        <f t="shared" si="1"/>
        <v>108711.45</v>
      </c>
    </row>
    <row r="42" spans="1:17" x14ac:dyDescent="0.2">
      <c r="A42" s="19" t="s">
        <v>80</v>
      </c>
      <c r="B42" s="12" t="s">
        <v>76</v>
      </c>
      <c r="C42" s="55" t="s">
        <v>81</v>
      </c>
      <c r="D42" s="320">
        <v>22566.59</v>
      </c>
      <c r="E42" s="363">
        <v>29883.58</v>
      </c>
      <c r="F42" s="117">
        <v>77758.86</v>
      </c>
      <c r="G42" s="117">
        <v>111638.08</v>
      </c>
      <c r="H42" s="30"/>
      <c r="I42" s="320">
        <v>20461.100000000002</v>
      </c>
      <c r="J42" s="441">
        <v>38717.07</v>
      </c>
      <c r="K42" s="399">
        <v>101248.61</v>
      </c>
      <c r="L42" s="347">
        <v>301413.07</v>
      </c>
      <c r="M42" s="98"/>
      <c r="N42" s="98"/>
      <c r="O42" s="117">
        <f t="shared" si="0"/>
        <v>20461.100000000002</v>
      </c>
      <c r="P42" s="117">
        <v>0</v>
      </c>
      <c r="Q42" s="399">
        <f t="shared" si="1"/>
        <v>101248.61</v>
      </c>
    </row>
    <row r="43" spans="1:17" x14ac:dyDescent="0.2">
      <c r="A43" s="19" t="s">
        <v>82</v>
      </c>
      <c r="B43" s="12" t="s">
        <v>83</v>
      </c>
      <c r="C43" s="55" t="s">
        <v>84</v>
      </c>
      <c r="D43" s="320">
        <v>31666.3</v>
      </c>
      <c r="E43" s="363">
        <v>53599.759999999995</v>
      </c>
      <c r="F43" s="117">
        <v>137364.9</v>
      </c>
      <c r="G43" s="117">
        <v>132746.05000000002</v>
      </c>
      <c r="H43" s="30"/>
      <c r="I43" s="320">
        <v>39021.590000000004</v>
      </c>
      <c r="J43" s="441">
        <v>55959.19</v>
      </c>
      <c r="K43" s="399">
        <v>117382.04</v>
      </c>
      <c r="L43" s="347">
        <v>166852.79</v>
      </c>
      <c r="M43" s="98"/>
      <c r="N43" s="98"/>
      <c r="O43" s="117">
        <f t="shared" si="0"/>
        <v>39021.590000000004</v>
      </c>
      <c r="P43" s="117">
        <v>0</v>
      </c>
      <c r="Q43" s="399">
        <f t="shared" si="1"/>
        <v>117382.04</v>
      </c>
    </row>
    <row r="44" spans="1:17" x14ac:dyDescent="0.2">
      <c r="A44" s="19" t="s">
        <v>85</v>
      </c>
      <c r="B44" s="12" t="s">
        <v>83</v>
      </c>
      <c r="C44" s="55" t="s">
        <v>86</v>
      </c>
      <c r="D44" s="320">
        <v>43462.06</v>
      </c>
      <c r="E44" s="363">
        <v>74088.67</v>
      </c>
      <c r="F44" s="117">
        <v>200839.69</v>
      </c>
      <c r="G44" s="117">
        <v>237086.23</v>
      </c>
      <c r="H44" s="30"/>
      <c r="I44" s="320">
        <v>43401.95</v>
      </c>
      <c r="J44" s="441">
        <v>66238.819999999992</v>
      </c>
      <c r="K44" s="399">
        <v>165162.28</v>
      </c>
      <c r="L44" s="347">
        <v>211305.63</v>
      </c>
      <c r="M44" s="98"/>
      <c r="N44" s="98"/>
      <c r="O44" s="117">
        <f t="shared" si="0"/>
        <v>43401.95</v>
      </c>
      <c r="P44" s="117">
        <v>0</v>
      </c>
      <c r="Q44" s="399">
        <f t="shared" si="1"/>
        <v>165162.28</v>
      </c>
    </row>
    <row r="45" spans="1:17" x14ac:dyDescent="0.2">
      <c r="A45" s="19" t="s">
        <v>87</v>
      </c>
      <c r="B45" s="12" t="s">
        <v>88</v>
      </c>
      <c r="C45" s="55" t="s">
        <v>89</v>
      </c>
      <c r="D45" s="320">
        <v>35507.21</v>
      </c>
      <c r="E45" s="363">
        <v>58126.59</v>
      </c>
      <c r="F45" s="117">
        <v>134392.46</v>
      </c>
      <c r="G45" s="117">
        <v>216852.06999999998</v>
      </c>
      <c r="H45" s="30"/>
      <c r="I45" s="320">
        <v>24354.12</v>
      </c>
      <c r="J45" s="441">
        <v>41121.74</v>
      </c>
      <c r="K45" s="399">
        <v>98265.84</v>
      </c>
      <c r="L45" s="347">
        <v>226537.94</v>
      </c>
      <c r="M45" s="98"/>
      <c r="N45" s="98"/>
      <c r="O45" s="117">
        <f t="shared" si="0"/>
        <v>24354.12</v>
      </c>
      <c r="P45" s="117">
        <v>0</v>
      </c>
      <c r="Q45" s="399">
        <f t="shared" si="1"/>
        <v>98265.84</v>
      </c>
    </row>
    <row r="46" spans="1:17" x14ac:dyDescent="0.2">
      <c r="A46" s="19" t="s">
        <v>90</v>
      </c>
      <c r="B46" s="12" t="s">
        <v>91</v>
      </c>
      <c r="C46" s="1" t="s">
        <v>92</v>
      </c>
      <c r="D46" s="320">
        <v>39663.020000000004</v>
      </c>
      <c r="E46" s="363">
        <v>67318.720000000001</v>
      </c>
      <c r="F46" s="117">
        <v>171608.41</v>
      </c>
      <c r="G46" s="117">
        <v>320980.48000000004</v>
      </c>
      <c r="H46" s="30"/>
      <c r="I46" s="320">
        <v>37375.740000000005</v>
      </c>
      <c r="J46" s="441">
        <v>62870.97</v>
      </c>
      <c r="K46" s="399">
        <v>149083.29</v>
      </c>
      <c r="L46" s="347">
        <v>224401.12</v>
      </c>
      <c r="M46" s="98"/>
      <c r="N46" s="98"/>
      <c r="O46" s="117">
        <f t="shared" si="0"/>
        <v>37375.740000000005</v>
      </c>
      <c r="P46" s="117">
        <v>0</v>
      </c>
      <c r="Q46" s="399">
        <f t="shared" si="1"/>
        <v>149083.29</v>
      </c>
    </row>
    <row r="47" spans="1:17" x14ac:dyDescent="0.2">
      <c r="A47" s="19" t="s">
        <v>93</v>
      </c>
      <c r="B47" s="12" t="s">
        <v>94</v>
      </c>
      <c r="C47" s="55" t="s">
        <v>95</v>
      </c>
      <c r="D47" s="320">
        <v>383619.56</v>
      </c>
      <c r="E47" s="363">
        <v>618137.43000000005</v>
      </c>
      <c r="F47" s="117">
        <v>1598874.39</v>
      </c>
      <c r="G47" s="117">
        <v>2245684.77</v>
      </c>
      <c r="H47" s="30"/>
      <c r="I47" s="320">
        <v>223436.72</v>
      </c>
      <c r="J47" s="441">
        <v>374327.48</v>
      </c>
      <c r="K47" s="399">
        <v>870290.81</v>
      </c>
      <c r="L47" s="347">
        <v>1842229.24</v>
      </c>
      <c r="M47" s="98"/>
      <c r="N47" s="98"/>
      <c r="O47" s="117">
        <f t="shared" si="0"/>
        <v>223436.72</v>
      </c>
      <c r="P47" s="117">
        <v>0</v>
      </c>
      <c r="Q47" s="399">
        <f t="shared" si="1"/>
        <v>870290.81</v>
      </c>
    </row>
    <row r="48" spans="1:17" x14ac:dyDescent="0.2">
      <c r="A48" s="19" t="s">
        <v>96</v>
      </c>
      <c r="B48" s="12" t="s">
        <v>97</v>
      </c>
      <c r="C48" s="55" t="s">
        <v>98</v>
      </c>
      <c r="D48" s="320">
        <v>6165148.96</v>
      </c>
      <c r="E48" s="363">
        <v>10548716.76</v>
      </c>
      <c r="F48" s="117">
        <v>29506650.960000001</v>
      </c>
      <c r="G48" s="117">
        <v>31105373.080000002</v>
      </c>
      <c r="H48" s="30"/>
      <c r="I48" s="320">
        <v>6261218.5899999999</v>
      </c>
      <c r="J48" s="441">
        <v>8645587.2699999996</v>
      </c>
      <c r="K48" s="399">
        <v>24405091.210000001</v>
      </c>
      <c r="L48" s="347">
        <v>26250232.079999994</v>
      </c>
      <c r="M48" s="98"/>
      <c r="N48" s="98"/>
      <c r="O48" s="117">
        <f t="shared" si="0"/>
        <v>6261218.5899999999</v>
      </c>
      <c r="P48" s="117">
        <v>0</v>
      </c>
      <c r="Q48" s="399">
        <f t="shared" si="1"/>
        <v>24405091.210000001</v>
      </c>
    </row>
    <row r="49" spans="1:17" x14ac:dyDescent="0.2">
      <c r="A49" s="19" t="s">
        <v>99</v>
      </c>
      <c r="B49" s="12" t="s">
        <v>100</v>
      </c>
      <c r="C49" s="55" t="s">
        <v>101</v>
      </c>
      <c r="D49" s="320">
        <v>51034.35</v>
      </c>
      <c r="E49" s="363">
        <v>86718.74</v>
      </c>
      <c r="F49" s="117">
        <v>208252.87</v>
      </c>
      <c r="G49" s="117">
        <v>287907.43999999994</v>
      </c>
      <c r="H49" s="30"/>
      <c r="I49" s="320">
        <v>51713.07</v>
      </c>
      <c r="J49" s="441">
        <v>81603.959999999992</v>
      </c>
      <c r="K49" s="399">
        <v>189086.53</v>
      </c>
      <c r="L49" s="347">
        <v>234864.02000000005</v>
      </c>
      <c r="M49" s="98"/>
      <c r="N49" s="98"/>
      <c r="O49" s="117">
        <f t="shared" si="0"/>
        <v>51713.07</v>
      </c>
      <c r="P49" s="117">
        <v>0</v>
      </c>
      <c r="Q49" s="399">
        <f t="shared" si="1"/>
        <v>189086.53</v>
      </c>
    </row>
    <row r="50" spans="1:17" x14ac:dyDescent="0.2">
      <c r="A50" s="19" t="s">
        <v>102</v>
      </c>
      <c r="B50" s="12" t="s">
        <v>103</v>
      </c>
      <c r="C50" s="55" t="s">
        <v>104</v>
      </c>
      <c r="D50" s="320">
        <v>4821666.5100000007</v>
      </c>
      <c r="E50" s="363">
        <v>8288704.0099999998</v>
      </c>
      <c r="F50" s="117">
        <v>22558825.98</v>
      </c>
      <c r="G50" s="117">
        <v>24206346.870000001</v>
      </c>
      <c r="H50" s="30"/>
      <c r="I50" s="320">
        <v>5062749.3099999996</v>
      </c>
      <c r="J50" s="441">
        <v>6494498.6600000001</v>
      </c>
      <c r="K50" s="399">
        <v>18662821.870000001</v>
      </c>
      <c r="L50" s="347">
        <v>19912422.220000003</v>
      </c>
      <c r="M50" s="98"/>
      <c r="N50" s="98"/>
      <c r="O50" s="117">
        <f t="shared" si="0"/>
        <v>5062749.3099999996</v>
      </c>
      <c r="P50" s="117">
        <v>0</v>
      </c>
      <c r="Q50" s="399">
        <f t="shared" si="1"/>
        <v>18662821.870000001</v>
      </c>
    </row>
    <row r="51" spans="1:17" x14ac:dyDescent="0.2">
      <c r="A51" s="19" t="s">
        <v>105</v>
      </c>
      <c r="B51" s="12" t="s">
        <v>106</v>
      </c>
      <c r="C51" s="55" t="s">
        <v>107</v>
      </c>
      <c r="D51" s="320">
        <v>456704.98</v>
      </c>
      <c r="E51" s="363">
        <v>803367.6399999999</v>
      </c>
      <c r="F51" s="117">
        <v>2113015.4</v>
      </c>
      <c r="G51" s="117">
        <v>2161652.5199999996</v>
      </c>
      <c r="H51" s="30"/>
      <c r="I51" s="320">
        <v>537899.36</v>
      </c>
      <c r="J51" s="441">
        <v>723789.23</v>
      </c>
      <c r="K51" s="399">
        <v>1901061.91</v>
      </c>
      <c r="L51" s="347">
        <v>1956596.2800000003</v>
      </c>
      <c r="M51" s="98"/>
      <c r="N51" s="98"/>
      <c r="O51" s="117">
        <f t="shared" si="0"/>
        <v>537899.36</v>
      </c>
      <c r="P51" s="117">
        <v>0</v>
      </c>
      <c r="Q51" s="399">
        <f t="shared" si="1"/>
        <v>1901061.91</v>
      </c>
    </row>
    <row r="52" spans="1:17" x14ac:dyDescent="0.2">
      <c r="A52" s="22" t="s">
        <v>108</v>
      </c>
      <c r="B52" s="12" t="s">
        <v>109</v>
      </c>
      <c r="C52" s="55" t="s">
        <v>110</v>
      </c>
      <c r="D52" s="320">
        <v>244365.80000000002</v>
      </c>
      <c r="E52" s="363">
        <v>383226.12</v>
      </c>
      <c r="F52" s="117">
        <v>926561.91</v>
      </c>
      <c r="G52" s="117">
        <v>1304945.5</v>
      </c>
      <c r="H52" s="30"/>
      <c r="I52" s="320">
        <v>259214.49</v>
      </c>
      <c r="J52" s="441">
        <v>419253.85</v>
      </c>
      <c r="K52" s="399">
        <v>1044022</v>
      </c>
      <c r="L52" s="347">
        <v>1130125.68</v>
      </c>
      <c r="M52" s="98"/>
      <c r="N52" s="98"/>
      <c r="O52" s="117">
        <f t="shared" si="0"/>
        <v>259214.49</v>
      </c>
      <c r="P52" s="117">
        <v>0</v>
      </c>
      <c r="Q52" s="399">
        <f t="shared" si="1"/>
        <v>1044022</v>
      </c>
    </row>
    <row r="53" spans="1:17" x14ac:dyDescent="0.2">
      <c r="A53" s="19" t="s">
        <v>111</v>
      </c>
      <c r="B53" s="12" t="s">
        <v>109</v>
      </c>
      <c r="C53" s="55" t="s">
        <v>112</v>
      </c>
      <c r="D53" s="320">
        <v>44910.79</v>
      </c>
      <c r="E53" s="363">
        <v>73676.86</v>
      </c>
      <c r="F53" s="117">
        <v>116532.15</v>
      </c>
      <c r="G53" s="117">
        <v>140820.78999999998</v>
      </c>
      <c r="H53" s="30"/>
      <c r="I53" s="320">
        <v>45808.23</v>
      </c>
      <c r="J53" s="441">
        <v>77052.600000000006</v>
      </c>
      <c r="K53" s="399">
        <v>85614</v>
      </c>
      <c r="L53" s="347">
        <v>81047.03</v>
      </c>
      <c r="M53" s="98"/>
      <c r="N53" s="98"/>
      <c r="O53" s="117">
        <f t="shared" si="0"/>
        <v>45808.23</v>
      </c>
      <c r="P53" s="117">
        <v>0</v>
      </c>
      <c r="Q53" s="399">
        <f t="shared" si="1"/>
        <v>85614</v>
      </c>
    </row>
    <row r="54" spans="1:17" x14ac:dyDescent="0.2">
      <c r="A54" s="19" t="s">
        <v>113</v>
      </c>
      <c r="B54" s="12" t="s">
        <v>109</v>
      </c>
      <c r="C54" s="55" t="s">
        <v>114</v>
      </c>
      <c r="D54" s="320">
        <v>63614.69</v>
      </c>
      <c r="E54" s="363">
        <v>108483.43</v>
      </c>
      <c r="F54" s="117">
        <v>266431.33</v>
      </c>
      <c r="G54" s="117">
        <v>286272.29000000004</v>
      </c>
      <c r="H54" s="30"/>
      <c r="I54" s="320">
        <v>63678.05</v>
      </c>
      <c r="J54" s="441">
        <v>104469.8</v>
      </c>
      <c r="K54" s="399">
        <v>248934.58</v>
      </c>
      <c r="L54" s="347">
        <v>384522.12</v>
      </c>
      <c r="M54" s="98"/>
      <c r="N54" s="98"/>
      <c r="O54" s="117">
        <f t="shared" si="0"/>
        <v>63678.05</v>
      </c>
      <c r="P54" s="117">
        <v>0</v>
      </c>
      <c r="Q54" s="399">
        <f t="shared" si="1"/>
        <v>248934.58</v>
      </c>
    </row>
    <row r="55" spans="1:17" x14ac:dyDescent="0.2">
      <c r="A55" s="19" t="s">
        <v>115</v>
      </c>
      <c r="B55" s="12" t="s">
        <v>109</v>
      </c>
      <c r="C55" s="55" t="s">
        <v>116</v>
      </c>
      <c r="D55" s="320">
        <v>24084.71</v>
      </c>
      <c r="E55" s="363">
        <v>41299.770000000004</v>
      </c>
      <c r="F55" s="117">
        <v>106005.06</v>
      </c>
      <c r="G55" s="117">
        <v>153106.21000000002</v>
      </c>
      <c r="H55" s="30"/>
      <c r="I55" s="320">
        <v>24790.639999999999</v>
      </c>
      <c r="J55" s="441">
        <v>41166.239999999998</v>
      </c>
      <c r="K55" s="399">
        <v>105633</v>
      </c>
      <c r="L55" s="347">
        <v>235695.93</v>
      </c>
      <c r="M55" s="98"/>
      <c r="N55" s="98"/>
      <c r="O55" s="117">
        <f t="shared" si="0"/>
        <v>24790.639999999999</v>
      </c>
      <c r="P55" s="117">
        <v>0</v>
      </c>
      <c r="Q55" s="399">
        <f t="shared" si="1"/>
        <v>105633</v>
      </c>
    </row>
    <row r="56" spans="1:17" x14ac:dyDescent="0.2">
      <c r="A56" s="19" t="s">
        <v>117</v>
      </c>
      <c r="B56" s="12" t="s">
        <v>109</v>
      </c>
      <c r="C56" s="55" t="s">
        <v>118</v>
      </c>
      <c r="D56" s="320">
        <v>21753.46</v>
      </c>
      <c r="E56" s="363">
        <v>35497.9</v>
      </c>
      <c r="F56" s="117">
        <v>89792.08</v>
      </c>
      <c r="G56" s="117">
        <v>116512.75000000001</v>
      </c>
      <c r="H56" s="30"/>
      <c r="I56" s="320">
        <v>15069.699999999999</v>
      </c>
      <c r="J56" s="441">
        <v>24389.9</v>
      </c>
      <c r="K56" s="399">
        <v>59255.69</v>
      </c>
      <c r="L56" s="347">
        <v>55412.99</v>
      </c>
      <c r="M56" s="98"/>
      <c r="N56" s="98"/>
      <c r="O56" s="117">
        <f t="shared" si="0"/>
        <v>15069.699999999999</v>
      </c>
      <c r="P56" s="117">
        <v>0</v>
      </c>
      <c r="Q56" s="399">
        <f t="shared" si="1"/>
        <v>59255.69</v>
      </c>
    </row>
    <row r="57" spans="1:17" x14ac:dyDescent="0.2">
      <c r="A57" s="19" t="s">
        <v>119</v>
      </c>
      <c r="B57" s="12" t="s">
        <v>120</v>
      </c>
      <c r="C57" s="55" t="s">
        <v>121</v>
      </c>
      <c r="D57" s="320">
        <v>88056.26999999999</v>
      </c>
      <c r="E57" s="363">
        <v>152103.41</v>
      </c>
      <c r="F57" s="117">
        <v>376207.7</v>
      </c>
      <c r="G57" s="117">
        <v>540456.67000000004</v>
      </c>
      <c r="H57" s="30"/>
      <c r="I57" s="320">
        <v>96564.04</v>
      </c>
      <c r="J57" s="441">
        <v>137054.12</v>
      </c>
      <c r="K57" s="399">
        <v>342930.3</v>
      </c>
      <c r="L57" s="347">
        <v>342930.30000000005</v>
      </c>
      <c r="M57" s="98"/>
      <c r="N57" s="98"/>
      <c r="O57" s="117">
        <f t="shared" si="0"/>
        <v>96564.04</v>
      </c>
      <c r="P57" s="117">
        <v>0</v>
      </c>
      <c r="Q57" s="399">
        <f t="shared" si="1"/>
        <v>342930.3</v>
      </c>
    </row>
    <row r="58" spans="1:17" x14ac:dyDescent="0.2">
      <c r="A58" s="19" t="s">
        <v>122</v>
      </c>
      <c r="B58" s="12" t="s">
        <v>120</v>
      </c>
      <c r="C58" s="55" t="s">
        <v>123</v>
      </c>
      <c r="D58" s="320">
        <v>664440.82999999996</v>
      </c>
      <c r="E58" s="363">
        <v>1139893.06</v>
      </c>
      <c r="F58" s="117">
        <v>3131882.05</v>
      </c>
      <c r="G58" s="117">
        <v>4092674.0899999994</v>
      </c>
      <c r="H58" s="30"/>
      <c r="I58" s="320">
        <v>685435.67</v>
      </c>
      <c r="J58" s="441">
        <v>1139432.23</v>
      </c>
      <c r="K58" s="399">
        <v>3204350.57</v>
      </c>
      <c r="L58" s="347">
        <v>3467377.3900000006</v>
      </c>
      <c r="M58" s="98"/>
      <c r="N58" s="98"/>
      <c r="O58" s="117">
        <f t="shared" si="0"/>
        <v>685435.67</v>
      </c>
      <c r="P58" s="117">
        <v>0</v>
      </c>
      <c r="Q58" s="399">
        <f t="shared" si="1"/>
        <v>3204350.57</v>
      </c>
    </row>
    <row r="59" spans="1:17" x14ac:dyDescent="0.2">
      <c r="A59" s="19" t="s">
        <v>124</v>
      </c>
      <c r="B59" s="12" t="s">
        <v>120</v>
      </c>
      <c r="C59" s="55" t="s">
        <v>125</v>
      </c>
      <c r="D59" s="320">
        <v>865326.96000000008</v>
      </c>
      <c r="E59" s="363">
        <v>1478115.38</v>
      </c>
      <c r="F59" s="117">
        <v>3974535.91</v>
      </c>
      <c r="G59" s="117">
        <v>4260555.4099999992</v>
      </c>
      <c r="H59" s="30"/>
      <c r="I59" s="320">
        <v>877163.28</v>
      </c>
      <c r="J59" s="441">
        <v>1363542.13</v>
      </c>
      <c r="K59" s="399">
        <v>3610872</v>
      </c>
      <c r="L59" s="347">
        <v>3671457.0200000005</v>
      </c>
      <c r="M59" s="98"/>
      <c r="N59" s="98"/>
      <c r="O59" s="117">
        <f t="shared" si="0"/>
        <v>877163.28</v>
      </c>
      <c r="P59" s="117">
        <v>0</v>
      </c>
      <c r="Q59" s="399">
        <f t="shared" si="1"/>
        <v>3610872</v>
      </c>
    </row>
    <row r="60" spans="1:17" x14ac:dyDescent="0.2">
      <c r="A60" s="19" t="s">
        <v>126</v>
      </c>
      <c r="B60" s="12" t="s">
        <v>120</v>
      </c>
      <c r="C60" s="55" t="s">
        <v>127</v>
      </c>
      <c r="D60" s="320">
        <v>985256.63</v>
      </c>
      <c r="E60" s="363">
        <v>1651953.57</v>
      </c>
      <c r="F60" s="117">
        <v>4481010.55</v>
      </c>
      <c r="G60" s="117">
        <v>5778455.2600000007</v>
      </c>
      <c r="H60" s="30"/>
      <c r="I60" s="320">
        <v>879384.64</v>
      </c>
      <c r="J60" s="441">
        <v>1417915.08</v>
      </c>
      <c r="K60" s="399">
        <v>3847135.02</v>
      </c>
      <c r="L60" s="347">
        <v>4949093.0599999996</v>
      </c>
      <c r="M60" s="98"/>
      <c r="N60" s="98"/>
      <c r="O60" s="117">
        <f t="shared" si="0"/>
        <v>879384.64</v>
      </c>
      <c r="P60" s="117">
        <v>0</v>
      </c>
      <c r="Q60" s="399">
        <f t="shared" si="1"/>
        <v>3847135.02</v>
      </c>
    </row>
    <row r="61" spans="1:17" x14ac:dyDescent="0.2">
      <c r="A61" s="19" t="s">
        <v>128</v>
      </c>
      <c r="B61" s="12" t="s">
        <v>120</v>
      </c>
      <c r="C61" s="55" t="s">
        <v>129</v>
      </c>
      <c r="D61" s="320">
        <v>1185373.5</v>
      </c>
      <c r="E61" s="363">
        <v>1999418.15</v>
      </c>
      <c r="F61" s="117">
        <v>5130762.25</v>
      </c>
      <c r="G61" s="117">
        <v>6965138.2800000003</v>
      </c>
      <c r="H61" s="30"/>
      <c r="I61" s="320">
        <v>1059111.1000000001</v>
      </c>
      <c r="J61" s="441">
        <v>1778743.17</v>
      </c>
      <c r="K61" s="399">
        <v>4545202.82</v>
      </c>
      <c r="L61" s="347">
        <v>6433230.919999999</v>
      </c>
      <c r="M61" s="98"/>
      <c r="N61" s="98"/>
      <c r="O61" s="117">
        <f t="shared" si="0"/>
        <v>1059111.1000000001</v>
      </c>
      <c r="P61" s="117">
        <v>0</v>
      </c>
      <c r="Q61" s="399">
        <f t="shared" si="1"/>
        <v>4545202.82</v>
      </c>
    </row>
    <row r="62" spans="1:17" x14ac:dyDescent="0.2">
      <c r="A62" s="19" t="s">
        <v>130</v>
      </c>
      <c r="B62" s="12" t="s">
        <v>120</v>
      </c>
      <c r="C62" s="55" t="s">
        <v>131</v>
      </c>
      <c r="D62" s="320">
        <v>74382.87</v>
      </c>
      <c r="E62" s="363">
        <v>80753.31</v>
      </c>
      <c r="F62" s="117">
        <v>198022.09</v>
      </c>
      <c r="G62" s="117">
        <v>385853.38</v>
      </c>
      <c r="H62" s="30"/>
      <c r="I62" s="320">
        <v>80053.81</v>
      </c>
      <c r="J62" s="441">
        <v>127617.31</v>
      </c>
      <c r="K62" s="399">
        <v>326390.06</v>
      </c>
      <c r="L62" s="347">
        <v>319228.64000000007</v>
      </c>
      <c r="M62" s="98"/>
      <c r="N62" s="98"/>
      <c r="O62" s="117">
        <f t="shared" si="0"/>
        <v>80053.81</v>
      </c>
      <c r="P62" s="117">
        <v>0</v>
      </c>
      <c r="Q62" s="399">
        <f t="shared" si="1"/>
        <v>326390.06</v>
      </c>
    </row>
    <row r="63" spans="1:17" x14ac:dyDescent="0.2">
      <c r="A63" s="19" t="s">
        <v>132</v>
      </c>
      <c r="B63" s="12" t="s">
        <v>120</v>
      </c>
      <c r="C63" s="55" t="s">
        <v>133</v>
      </c>
      <c r="D63" s="320">
        <v>139175.59</v>
      </c>
      <c r="E63" s="363">
        <v>234542.22999999998</v>
      </c>
      <c r="F63" s="117">
        <v>624111.51</v>
      </c>
      <c r="G63" s="117">
        <v>843640.32000000007</v>
      </c>
      <c r="H63" s="30"/>
      <c r="I63" s="320">
        <v>127281.19</v>
      </c>
      <c r="J63" s="441">
        <v>194580.24</v>
      </c>
      <c r="K63" s="399">
        <v>501412.97</v>
      </c>
      <c r="L63" s="347">
        <v>625884.18000000005</v>
      </c>
      <c r="M63" s="98"/>
      <c r="N63" s="98"/>
      <c r="O63" s="117">
        <f t="shared" si="0"/>
        <v>127281.19</v>
      </c>
      <c r="P63" s="117">
        <v>0</v>
      </c>
      <c r="Q63" s="399">
        <f t="shared" si="1"/>
        <v>501412.97</v>
      </c>
    </row>
    <row r="64" spans="1:17" x14ac:dyDescent="0.2">
      <c r="A64" s="19" t="s">
        <v>134</v>
      </c>
      <c r="B64" s="12" t="s">
        <v>120</v>
      </c>
      <c r="C64" s="55" t="s">
        <v>135</v>
      </c>
      <c r="D64" s="320">
        <v>1796870.82</v>
      </c>
      <c r="E64" s="363">
        <v>3071324.36</v>
      </c>
      <c r="F64" s="117">
        <v>8043078.9800000004</v>
      </c>
      <c r="G64" s="117">
        <v>9389309.3299999982</v>
      </c>
      <c r="H64" s="30"/>
      <c r="I64" s="320">
        <v>1827023.02</v>
      </c>
      <c r="J64" s="441">
        <v>2858236.96</v>
      </c>
      <c r="K64" s="399">
        <v>7484389.8099999996</v>
      </c>
      <c r="L64" s="347">
        <v>8072213.5299999984</v>
      </c>
      <c r="M64" s="98"/>
      <c r="N64" s="98"/>
      <c r="O64" s="117">
        <f t="shared" si="0"/>
        <v>1827023.02</v>
      </c>
      <c r="P64" s="117">
        <v>0</v>
      </c>
      <c r="Q64" s="399">
        <f t="shared" si="1"/>
        <v>7484389.8099999996</v>
      </c>
    </row>
    <row r="65" spans="1:17" x14ac:dyDescent="0.2">
      <c r="A65" s="19" t="s">
        <v>136</v>
      </c>
      <c r="B65" s="12" t="s">
        <v>120</v>
      </c>
      <c r="C65" s="55" t="s">
        <v>137</v>
      </c>
      <c r="D65" s="320">
        <v>153281.72</v>
      </c>
      <c r="E65" s="363">
        <v>262010.9</v>
      </c>
      <c r="F65" s="117">
        <v>564049.80000000005</v>
      </c>
      <c r="G65" s="117">
        <v>788533.1100000001</v>
      </c>
      <c r="H65" s="30"/>
      <c r="I65" s="320">
        <v>151272.82999999999</v>
      </c>
      <c r="J65" s="441">
        <v>256093.82</v>
      </c>
      <c r="K65" s="399">
        <v>607283.26</v>
      </c>
      <c r="L65" s="347">
        <v>583604.53</v>
      </c>
      <c r="M65" s="98"/>
      <c r="N65" s="98"/>
      <c r="O65" s="117">
        <f t="shared" si="0"/>
        <v>151272.82999999999</v>
      </c>
      <c r="P65" s="117">
        <v>0</v>
      </c>
      <c r="Q65" s="399">
        <f t="shared" si="1"/>
        <v>607283.26</v>
      </c>
    </row>
    <row r="66" spans="1:17" x14ac:dyDescent="0.2">
      <c r="A66" s="19" t="s">
        <v>138</v>
      </c>
      <c r="B66" s="12" t="s">
        <v>120</v>
      </c>
      <c r="C66" s="55" t="s">
        <v>139</v>
      </c>
      <c r="D66" s="320">
        <v>87245.759999999995</v>
      </c>
      <c r="E66" s="363">
        <v>146126.39999999999</v>
      </c>
      <c r="F66" s="117">
        <v>370636.07</v>
      </c>
      <c r="G66" s="117">
        <v>516577.85000000003</v>
      </c>
      <c r="H66" s="30"/>
      <c r="I66" s="320">
        <v>92870.569999999992</v>
      </c>
      <c r="J66" s="441">
        <v>150054.62</v>
      </c>
      <c r="K66" s="399">
        <v>380785.52</v>
      </c>
      <c r="L66" s="347">
        <v>407222.64</v>
      </c>
      <c r="M66" s="98"/>
      <c r="N66" s="98"/>
      <c r="O66" s="117">
        <f t="shared" si="0"/>
        <v>92870.569999999992</v>
      </c>
      <c r="P66" s="117">
        <v>0</v>
      </c>
      <c r="Q66" s="399">
        <f t="shared" si="1"/>
        <v>380785.52</v>
      </c>
    </row>
    <row r="67" spans="1:17" x14ac:dyDescent="0.2">
      <c r="A67" s="19" t="s">
        <v>140</v>
      </c>
      <c r="B67" s="12" t="s">
        <v>120</v>
      </c>
      <c r="C67" s="55" t="s">
        <v>141</v>
      </c>
      <c r="D67" s="320">
        <v>94357.790000000008</v>
      </c>
      <c r="E67" s="363">
        <v>163243.25</v>
      </c>
      <c r="F67" s="117">
        <v>377737.02</v>
      </c>
      <c r="G67" s="117">
        <v>663521.32999999996</v>
      </c>
      <c r="H67" s="30"/>
      <c r="I67" s="320">
        <v>104576.59</v>
      </c>
      <c r="J67" s="441">
        <v>154380.93</v>
      </c>
      <c r="K67" s="399">
        <v>312524.40000000002</v>
      </c>
      <c r="L67" s="347">
        <v>254749.69</v>
      </c>
      <c r="M67" s="98"/>
      <c r="N67" s="98"/>
      <c r="O67" s="117">
        <f t="shared" si="0"/>
        <v>104576.59</v>
      </c>
      <c r="P67" s="117">
        <v>0</v>
      </c>
      <c r="Q67" s="399">
        <f t="shared" si="1"/>
        <v>312524.40000000002</v>
      </c>
    </row>
    <row r="68" spans="1:17" x14ac:dyDescent="0.2">
      <c r="A68" s="19" t="s">
        <v>142</v>
      </c>
      <c r="B68" s="12" t="s">
        <v>120</v>
      </c>
      <c r="C68" s="55" t="s">
        <v>143</v>
      </c>
      <c r="D68" s="320">
        <v>525358</v>
      </c>
      <c r="E68" s="363">
        <v>898951.86</v>
      </c>
      <c r="F68" s="117">
        <v>2313998.6800000002</v>
      </c>
      <c r="G68" s="117">
        <v>2528764.0099999998</v>
      </c>
      <c r="H68" s="30"/>
      <c r="I68" s="320">
        <v>530439.1</v>
      </c>
      <c r="J68" s="441">
        <v>882315.23</v>
      </c>
      <c r="K68" s="399">
        <v>2305892.4900000002</v>
      </c>
      <c r="L68" s="347">
        <v>2834566.52</v>
      </c>
      <c r="M68" s="98"/>
      <c r="N68" s="98"/>
      <c r="O68" s="117">
        <f t="shared" si="0"/>
        <v>530439.1</v>
      </c>
      <c r="P68" s="117">
        <v>0</v>
      </c>
      <c r="Q68" s="399">
        <f t="shared" si="1"/>
        <v>2305892.4900000002</v>
      </c>
    </row>
    <row r="69" spans="1:17" x14ac:dyDescent="0.2">
      <c r="A69" s="19" t="s">
        <v>144</v>
      </c>
      <c r="B69" s="12" t="s">
        <v>120</v>
      </c>
      <c r="C69" s="55" t="s">
        <v>145</v>
      </c>
      <c r="D69" s="320">
        <v>1026513.02</v>
      </c>
      <c r="E69" s="363">
        <v>1746066.91</v>
      </c>
      <c r="F69" s="117">
        <v>4588037.5999999996</v>
      </c>
      <c r="G69" s="117">
        <v>5655994.1200000001</v>
      </c>
      <c r="H69" s="30"/>
      <c r="I69" s="320">
        <v>1002781.78</v>
      </c>
      <c r="J69" s="441">
        <v>1479548.31</v>
      </c>
      <c r="K69" s="399">
        <v>4004003</v>
      </c>
      <c r="L69" s="347">
        <v>3956967.75</v>
      </c>
      <c r="M69" s="98"/>
      <c r="N69" s="98"/>
      <c r="O69" s="117">
        <f t="shared" si="0"/>
        <v>1002781.78</v>
      </c>
      <c r="P69" s="117">
        <v>0</v>
      </c>
      <c r="Q69" s="399">
        <f t="shared" si="1"/>
        <v>4004003</v>
      </c>
    </row>
    <row r="70" spans="1:17" x14ac:dyDescent="0.2">
      <c r="A70" s="19" t="s">
        <v>146</v>
      </c>
      <c r="B70" s="12" t="s">
        <v>120</v>
      </c>
      <c r="C70" s="55" t="s">
        <v>147</v>
      </c>
      <c r="D70" s="320">
        <v>37133.74</v>
      </c>
      <c r="E70" s="363">
        <v>61702.61</v>
      </c>
      <c r="F70" s="117">
        <v>143099.07999999999</v>
      </c>
      <c r="G70" s="117">
        <v>150515.25</v>
      </c>
      <c r="H70" s="30"/>
      <c r="I70" s="320">
        <v>30208.260000000002</v>
      </c>
      <c r="J70" s="441">
        <v>49480.520000000004</v>
      </c>
      <c r="K70" s="399">
        <v>121835.76</v>
      </c>
      <c r="L70" s="347">
        <v>115644.54000000001</v>
      </c>
      <c r="M70" s="98"/>
      <c r="N70" s="98"/>
      <c r="O70" s="117">
        <f t="shared" si="0"/>
        <v>30208.260000000002</v>
      </c>
      <c r="P70" s="117">
        <v>0</v>
      </c>
      <c r="Q70" s="399">
        <f t="shared" si="1"/>
        <v>121835.76</v>
      </c>
    </row>
    <row r="71" spans="1:17" x14ac:dyDescent="0.2">
      <c r="A71" s="19" t="s">
        <v>148</v>
      </c>
      <c r="B71" s="12" t="s">
        <v>120</v>
      </c>
      <c r="C71" s="55" t="s">
        <v>149</v>
      </c>
      <c r="D71" s="320">
        <v>89661.58</v>
      </c>
      <c r="E71" s="363">
        <v>148688.53999999998</v>
      </c>
      <c r="F71" s="117">
        <v>328467.71000000002</v>
      </c>
      <c r="G71" s="117">
        <v>366164.9800000001</v>
      </c>
      <c r="H71" s="30"/>
      <c r="I71" s="320">
        <v>73212.23</v>
      </c>
      <c r="J71" s="441">
        <v>117375.16</v>
      </c>
      <c r="K71" s="399">
        <v>243397.76000000001</v>
      </c>
      <c r="L71" s="347">
        <v>376549.62</v>
      </c>
      <c r="M71" s="98"/>
      <c r="N71" s="98"/>
      <c r="O71" s="117">
        <f t="shared" si="0"/>
        <v>73212.23</v>
      </c>
      <c r="P71" s="117">
        <v>0</v>
      </c>
      <c r="Q71" s="399">
        <f t="shared" si="1"/>
        <v>243397.76000000001</v>
      </c>
    </row>
    <row r="72" spans="1:17" x14ac:dyDescent="0.2">
      <c r="A72" s="19" t="s">
        <v>150</v>
      </c>
      <c r="B72" s="12" t="s">
        <v>151</v>
      </c>
      <c r="C72" s="55" t="s">
        <v>152</v>
      </c>
      <c r="D72" s="320">
        <v>153169.68</v>
      </c>
      <c r="E72" s="363">
        <v>263541.72000000003</v>
      </c>
      <c r="F72" s="117">
        <v>682744.94</v>
      </c>
      <c r="G72" s="117">
        <v>764741</v>
      </c>
      <c r="H72" s="30"/>
      <c r="I72" s="320">
        <v>163494.57</v>
      </c>
      <c r="J72" s="441">
        <v>258686.8</v>
      </c>
      <c r="K72" s="399">
        <v>630680.93000000005</v>
      </c>
      <c r="L72" s="347">
        <v>737887.63000000012</v>
      </c>
      <c r="M72" s="98"/>
      <c r="N72" s="98"/>
      <c r="O72" s="117">
        <f t="shared" si="0"/>
        <v>163494.57</v>
      </c>
      <c r="P72" s="117">
        <v>0</v>
      </c>
      <c r="Q72" s="399">
        <f t="shared" si="1"/>
        <v>630680.93000000005</v>
      </c>
    </row>
    <row r="73" spans="1:17" x14ac:dyDescent="0.2">
      <c r="A73" s="19" t="s">
        <v>153</v>
      </c>
      <c r="B73" s="12" t="s">
        <v>151</v>
      </c>
      <c r="C73" s="55" t="s">
        <v>154</v>
      </c>
      <c r="D73" s="320">
        <v>158217.43</v>
      </c>
      <c r="E73" s="363">
        <v>240412.19</v>
      </c>
      <c r="F73" s="117">
        <v>585000.23</v>
      </c>
      <c r="G73" s="117">
        <v>690340.79999999993</v>
      </c>
      <c r="H73" s="30"/>
      <c r="I73" s="320">
        <v>161713.28</v>
      </c>
      <c r="J73" s="441">
        <v>271450.69</v>
      </c>
      <c r="K73" s="399">
        <v>660606.17000000004</v>
      </c>
      <c r="L73" s="347">
        <v>762136.56</v>
      </c>
      <c r="M73" s="98"/>
      <c r="N73" s="98"/>
      <c r="O73" s="117">
        <f t="shared" si="0"/>
        <v>161713.28</v>
      </c>
      <c r="P73" s="117">
        <v>0</v>
      </c>
      <c r="Q73" s="399">
        <f t="shared" si="1"/>
        <v>660606.17000000004</v>
      </c>
    </row>
    <row r="74" spans="1:17" x14ac:dyDescent="0.2">
      <c r="A74" s="19" t="s">
        <v>155</v>
      </c>
      <c r="B74" s="12" t="s">
        <v>151</v>
      </c>
      <c r="C74" s="55" t="s">
        <v>156</v>
      </c>
      <c r="D74" s="320">
        <v>44321.93</v>
      </c>
      <c r="E74" s="363">
        <v>70346.84</v>
      </c>
      <c r="F74" s="117">
        <v>185904.47</v>
      </c>
      <c r="G74" s="117">
        <v>206852.14</v>
      </c>
      <c r="H74" s="30"/>
      <c r="I74" s="320">
        <v>47114.469999999994</v>
      </c>
      <c r="J74" s="441">
        <v>76342.69</v>
      </c>
      <c r="K74" s="399">
        <v>193596.28</v>
      </c>
      <c r="L74" s="347">
        <v>190561.87</v>
      </c>
      <c r="M74" s="98"/>
      <c r="N74" s="98"/>
      <c r="O74" s="117">
        <f t="shared" ref="O74:O137" si="2">I74</f>
        <v>47114.469999999994</v>
      </c>
      <c r="P74" s="117">
        <v>0</v>
      </c>
      <c r="Q74" s="399">
        <f t="shared" ref="Q74:Q137" si="3">K74</f>
        <v>193596.28</v>
      </c>
    </row>
    <row r="75" spans="1:17" x14ac:dyDescent="0.2">
      <c r="A75" s="19" t="s">
        <v>157</v>
      </c>
      <c r="B75" s="12" t="s">
        <v>158</v>
      </c>
      <c r="C75" s="55" t="s">
        <v>159</v>
      </c>
      <c r="D75" s="320">
        <v>388779.19999999995</v>
      </c>
      <c r="E75" s="363">
        <v>662675.40999999992</v>
      </c>
      <c r="F75" s="117">
        <v>1737670.52</v>
      </c>
      <c r="G75" s="117">
        <v>2483572.42</v>
      </c>
      <c r="H75" s="30"/>
      <c r="I75" s="320">
        <v>387953.97</v>
      </c>
      <c r="J75" s="441">
        <v>635541.25</v>
      </c>
      <c r="K75" s="399">
        <v>1690789.56</v>
      </c>
      <c r="L75" s="347">
        <v>1907400.3800000004</v>
      </c>
      <c r="M75" s="98"/>
      <c r="N75" s="98"/>
      <c r="O75" s="117">
        <f t="shared" si="2"/>
        <v>387953.97</v>
      </c>
      <c r="P75" s="117">
        <v>0</v>
      </c>
      <c r="Q75" s="399">
        <f t="shared" si="3"/>
        <v>1690789.56</v>
      </c>
    </row>
    <row r="76" spans="1:17" x14ac:dyDescent="0.2">
      <c r="A76" s="19" t="s">
        <v>160</v>
      </c>
      <c r="B76" s="12" t="s">
        <v>158</v>
      </c>
      <c r="C76" s="55" t="s">
        <v>161</v>
      </c>
      <c r="D76" s="320">
        <v>471377.13999999996</v>
      </c>
      <c r="E76" s="363">
        <v>595915.96</v>
      </c>
      <c r="F76" s="117">
        <v>1571176.23</v>
      </c>
      <c r="G76" s="117">
        <v>1843951.54</v>
      </c>
      <c r="H76" s="30"/>
      <c r="I76" s="320">
        <v>521211.58999999997</v>
      </c>
      <c r="J76" s="441">
        <v>808732.96</v>
      </c>
      <c r="K76" s="399">
        <v>2197386</v>
      </c>
      <c r="L76" s="347">
        <v>1942554.13</v>
      </c>
      <c r="M76" s="98"/>
      <c r="N76" s="98"/>
      <c r="O76" s="117">
        <f t="shared" si="2"/>
        <v>521211.58999999997</v>
      </c>
      <c r="P76" s="117">
        <v>0</v>
      </c>
      <c r="Q76" s="399">
        <f t="shared" si="3"/>
        <v>2197386</v>
      </c>
    </row>
    <row r="77" spans="1:17" x14ac:dyDescent="0.2">
      <c r="A77" s="19" t="s">
        <v>162</v>
      </c>
      <c r="B77" s="12" t="s">
        <v>158</v>
      </c>
      <c r="C77" s="55" t="s">
        <v>482</v>
      </c>
      <c r="D77" s="320">
        <v>64729.729999999996</v>
      </c>
      <c r="E77" s="363">
        <v>109945.17000000001</v>
      </c>
      <c r="F77" s="117">
        <v>288067.86</v>
      </c>
      <c r="G77" s="117">
        <v>523671.15</v>
      </c>
      <c r="H77" s="30"/>
      <c r="I77" s="320">
        <v>62388.93</v>
      </c>
      <c r="J77" s="441">
        <v>103183.2</v>
      </c>
      <c r="K77" s="399">
        <v>274654.65000000002</v>
      </c>
      <c r="L77" s="347">
        <v>344284.58</v>
      </c>
      <c r="M77" s="98"/>
      <c r="N77" s="98"/>
      <c r="O77" s="117">
        <f t="shared" si="2"/>
        <v>62388.93</v>
      </c>
      <c r="P77" s="117">
        <v>0</v>
      </c>
      <c r="Q77" s="399">
        <f t="shared" si="3"/>
        <v>274654.65000000002</v>
      </c>
    </row>
    <row r="78" spans="1:17" x14ac:dyDescent="0.2">
      <c r="A78" s="19" t="s">
        <v>163</v>
      </c>
      <c r="B78" s="12" t="s">
        <v>164</v>
      </c>
      <c r="C78" s="55" t="s">
        <v>165</v>
      </c>
      <c r="D78" s="320">
        <v>60815.85</v>
      </c>
      <c r="E78" s="363">
        <v>102747.73999999999</v>
      </c>
      <c r="F78" s="117">
        <v>264882.32</v>
      </c>
      <c r="G78" s="117">
        <v>349203.74</v>
      </c>
      <c r="H78" s="30"/>
      <c r="I78" s="320">
        <v>56739.44</v>
      </c>
      <c r="J78" s="441">
        <v>86368.03</v>
      </c>
      <c r="K78" s="399">
        <v>217132.55</v>
      </c>
      <c r="L78" s="347">
        <v>274888.93</v>
      </c>
      <c r="M78" s="98"/>
      <c r="N78" s="98"/>
      <c r="O78" s="117">
        <f t="shared" si="2"/>
        <v>56739.44</v>
      </c>
      <c r="P78" s="117">
        <v>0</v>
      </c>
      <c r="Q78" s="399">
        <f t="shared" si="3"/>
        <v>217132.55</v>
      </c>
    </row>
    <row r="79" spans="1:17" x14ac:dyDescent="0.2">
      <c r="A79" s="19" t="s">
        <v>166</v>
      </c>
      <c r="B79" s="12" t="s">
        <v>167</v>
      </c>
      <c r="C79" s="55" t="s">
        <v>168</v>
      </c>
      <c r="D79" s="320">
        <v>45446.62</v>
      </c>
      <c r="E79" s="363">
        <v>51456.670000000006</v>
      </c>
      <c r="F79" s="117">
        <v>130497.44</v>
      </c>
      <c r="G79" s="117">
        <v>248635.66</v>
      </c>
      <c r="H79" s="30"/>
      <c r="I79" s="320">
        <v>51351.32</v>
      </c>
      <c r="J79" s="441">
        <v>79274.319999999992</v>
      </c>
      <c r="K79" s="399">
        <v>211805.74</v>
      </c>
      <c r="L79" s="347">
        <v>624228.54</v>
      </c>
      <c r="M79" s="98"/>
      <c r="N79" s="98"/>
      <c r="O79" s="117">
        <f t="shared" si="2"/>
        <v>51351.32</v>
      </c>
      <c r="P79" s="117">
        <v>0</v>
      </c>
      <c r="Q79" s="399">
        <f t="shared" si="3"/>
        <v>211805.74</v>
      </c>
    </row>
    <row r="80" spans="1:17" x14ac:dyDescent="0.2">
      <c r="A80" s="19" t="s">
        <v>169</v>
      </c>
      <c r="B80" s="12" t="s">
        <v>167</v>
      </c>
      <c r="C80" s="55" t="s">
        <v>170</v>
      </c>
      <c r="D80" s="320">
        <v>153788.85</v>
      </c>
      <c r="E80" s="363">
        <v>259788.50999999998</v>
      </c>
      <c r="F80" s="117">
        <v>601265.57999999996</v>
      </c>
      <c r="G80" s="117">
        <v>812807.67999999993</v>
      </c>
      <c r="H80" s="30"/>
      <c r="I80" s="320">
        <v>149639.90000000002</v>
      </c>
      <c r="J80" s="441">
        <v>235039.71000000002</v>
      </c>
      <c r="K80" s="399">
        <v>601755.42000000004</v>
      </c>
      <c r="L80" s="347">
        <v>692485.08</v>
      </c>
      <c r="M80" s="98"/>
      <c r="N80" s="98"/>
      <c r="O80" s="117">
        <f t="shared" si="2"/>
        <v>149639.90000000002</v>
      </c>
      <c r="P80" s="117">
        <v>0</v>
      </c>
      <c r="Q80" s="399">
        <f t="shared" si="3"/>
        <v>601755.42000000004</v>
      </c>
    </row>
    <row r="81" spans="1:17" x14ac:dyDescent="0.2">
      <c r="A81" s="19" t="s">
        <v>171</v>
      </c>
      <c r="B81" s="12" t="s">
        <v>172</v>
      </c>
      <c r="C81" s="55" t="s">
        <v>173</v>
      </c>
      <c r="D81" s="320">
        <v>120593.15000000001</v>
      </c>
      <c r="E81" s="363">
        <v>145038.71</v>
      </c>
      <c r="F81" s="117">
        <v>341062.93</v>
      </c>
      <c r="G81" s="117">
        <v>759647.41</v>
      </c>
      <c r="H81" s="30"/>
      <c r="I81" s="320">
        <v>118992.18000000001</v>
      </c>
      <c r="J81" s="441">
        <v>206899.41</v>
      </c>
      <c r="K81" s="399">
        <v>503518.17</v>
      </c>
      <c r="L81" s="347">
        <v>986042.77000000014</v>
      </c>
      <c r="M81" s="98"/>
      <c r="N81" s="98"/>
      <c r="O81" s="117">
        <f t="shared" si="2"/>
        <v>118992.18000000001</v>
      </c>
      <c r="P81" s="117">
        <v>0</v>
      </c>
      <c r="Q81" s="399">
        <f t="shared" si="3"/>
        <v>503518.17</v>
      </c>
    </row>
    <row r="82" spans="1:17" x14ac:dyDescent="0.2">
      <c r="A82" s="19" t="s">
        <v>174</v>
      </c>
      <c r="B82" s="12" t="s">
        <v>175</v>
      </c>
      <c r="C82" s="55" t="s">
        <v>176</v>
      </c>
      <c r="D82" s="320">
        <v>2235.34</v>
      </c>
      <c r="E82" s="363">
        <v>3692.6499999999996</v>
      </c>
      <c r="F82" s="117">
        <v>4780.2</v>
      </c>
      <c r="G82" s="117">
        <v>82329.39</v>
      </c>
      <c r="H82" s="30"/>
      <c r="I82" s="320">
        <v>1800</v>
      </c>
      <c r="J82" s="441">
        <v>2825.03</v>
      </c>
      <c r="K82" s="399">
        <v>3710.7</v>
      </c>
      <c r="L82" s="347">
        <v>29589.62</v>
      </c>
      <c r="M82" s="98"/>
      <c r="N82" s="98"/>
      <c r="O82" s="117">
        <f t="shared" si="2"/>
        <v>1800</v>
      </c>
      <c r="P82" s="117">
        <v>0</v>
      </c>
      <c r="Q82" s="399">
        <f t="shared" si="3"/>
        <v>3710.7</v>
      </c>
    </row>
    <row r="83" spans="1:17" x14ac:dyDescent="0.2">
      <c r="A83" s="19" t="s">
        <v>177</v>
      </c>
      <c r="B83" s="12" t="s">
        <v>178</v>
      </c>
      <c r="C83" s="55" t="s">
        <v>179</v>
      </c>
      <c r="D83" s="320">
        <v>60877.17</v>
      </c>
      <c r="E83" s="363">
        <v>96216.94</v>
      </c>
      <c r="F83" s="117">
        <v>239473.1</v>
      </c>
      <c r="G83" s="117">
        <v>403159.65</v>
      </c>
      <c r="H83" s="30"/>
      <c r="I83" s="320">
        <v>63104.57</v>
      </c>
      <c r="J83" s="441">
        <v>104445.81999999999</v>
      </c>
      <c r="K83" s="399">
        <v>244622.45</v>
      </c>
      <c r="L83" s="347">
        <v>258853.5</v>
      </c>
      <c r="M83" s="98"/>
      <c r="N83" s="98"/>
      <c r="O83" s="117">
        <f t="shared" si="2"/>
        <v>63104.57</v>
      </c>
      <c r="P83" s="117">
        <v>0</v>
      </c>
      <c r="Q83" s="399">
        <f t="shared" si="3"/>
        <v>244622.45</v>
      </c>
    </row>
    <row r="84" spans="1:17" x14ac:dyDescent="0.2">
      <c r="A84" s="19" t="s">
        <v>180</v>
      </c>
      <c r="B84" s="12" t="s">
        <v>178</v>
      </c>
      <c r="C84" s="55" t="s">
        <v>181</v>
      </c>
      <c r="D84" s="320">
        <v>4645.79</v>
      </c>
      <c r="E84" s="363">
        <v>6846.4</v>
      </c>
      <c r="F84" s="117">
        <v>17598.5</v>
      </c>
      <c r="G84" s="117">
        <v>171179.84999999998</v>
      </c>
      <c r="H84" s="30"/>
      <c r="I84" s="320">
        <v>0</v>
      </c>
      <c r="J84" s="441">
        <v>0</v>
      </c>
      <c r="K84" s="399">
        <v>0</v>
      </c>
      <c r="L84" s="347">
        <v>35049.740000000005</v>
      </c>
      <c r="M84" s="98"/>
      <c r="N84" s="98"/>
      <c r="O84" s="117">
        <f t="shared" si="2"/>
        <v>0</v>
      </c>
      <c r="P84" s="117">
        <v>0</v>
      </c>
      <c r="Q84" s="399">
        <f t="shared" si="3"/>
        <v>0</v>
      </c>
    </row>
    <row r="85" spans="1:17" x14ac:dyDescent="0.2">
      <c r="A85" s="19" t="s">
        <v>182</v>
      </c>
      <c r="B85" s="12" t="s">
        <v>183</v>
      </c>
      <c r="C85" s="55" t="s">
        <v>184</v>
      </c>
      <c r="D85" s="320">
        <v>5721.4</v>
      </c>
      <c r="E85" s="363">
        <v>10175.969999999999</v>
      </c>
      <c r="F85" s="117">
        <v>11306.63</v>
      </c>
      <c r="G85" s="117">
        <v>97712.08</v>
      </c>
      <c r="H85" s="30"/>
      <c r="I85" s="320">
        <v>4166.68</v>
      </c>
      <c r="J85" s="441">
        <v>9614.93</v>
      </c>
      <c r="K85" s="399">
        <v>10683.25</v>
      </c>
      <c r="L85" s="347">
        <v>51393.7</v>
      </c>
      <c r="M85" s="98"/>
      <c r="N85" s="98"/>
      <c r="O85" s="117">
        <f t="shared" si="2"/>
        <v>4166.68</v>
      </c>
      <c r="P85" s="117">
        <v>0</v>
      </c>
      <c r="Q85" s="399">
        <f t="shared" si="3"/>
        <v>10683.25</v>
      </c>
    </row>
    <row r="86" spans="1:17" x14ac:dyDescent="0.2">
      <c r="A86" s="19" t="s">
        <v>185</v>
      </c>
      <c r="B86" s="12" t="s">
        <v>186</v>
      </c>
      <c r="C86" s="55" t="s">
        <v>187</v>
      </c>
      <c r="D86" s="320">
        <v>5133490.99</v>
      </c>
      <c r="E86" s="363">
        <v>8797559.3000000007</v>
      </c>
      <c r="F86" s="117">
        <v>23454387.469999999</v>
      </c>
      <c r="G86" s="117">
        <v>25533666.910000004</v>
      </c>
      <c r="H86" s="30"/>
      <c r="I86" s="320">
        <v>5318399.9000000004</v>
      </c>
      <c r="J86" s="441">
        <v>8728742.3900000006</v>
      </c>
      <c r="K86" s="399">
        <v>23814694</v>
      </c>
      <c r="L86" s="347">
        <v>24507720.899999999</v>
      </c>
      <c r="M86" s="98"/>
      <c r="N86" s="98"/>
      <c r="O86" s="117">
        <f t="shared" si="2"/>
        <v>5318399.9000000004</v>
      </c>
      <c r="P86" s="117">
        <v>0</v>
      </c>
      <c r="Q86" s="399">
        <f t="shared" si="3"/>
        <v>23814694</v>
      </c>
    </row>
    <row r="87" spans="1:17" x14ac:dyDescent="0.2">
      <c r="A87" s="19" t="s">
        <v>188</v>
      </c>
      <c r="B87" s="12" t="s">
        <v>189</v>
      </c>
      <c r="C87" s="55" t="s">
        <v>190</v>
      </c>
      <c r="D87" s="320">
        <v>28701.47</v>
      </c>
      <c r="E87" s="363">
        <v>47613.59</v>
      </c>
      <c r="F87" s="117">
        <v>95972.5</v>
      </c>
      <c r="G87" s="117">
        <v>241365.38999999998</v>
      </c>
      <c r="H87" s="30"/>
      <c r="I87" s="320">
        <v>22160.190000000002</v>
      </c>
      <c r="J87" s="441">
        <v>35169.130000000005</v>
      </c>
      <c r="K87" s="399">
        <v>54517.760000000002</v>
      </c>
      <c r="L87" s="347">
        <v>106672.93000000001</v>
      </c>
      <c r="M87" s="98"/>
      <c r="N87" s="98"/>
      <c r="O87" s="117">
        <f t="shared" si="2"/>
        <v>22160.190000000002</v>
      </c>
      <c r="P87" s="117">
        <v>0</v>
      </c>
      <c r="Q87" s="399">
        <f t="shared" si="3"/>
        <v>54517.760000000002</v>
      </c>
    </row>
    <row r="88" spans="1:17" x14ac:dyDescent="0.2">
      <c r="A88" s="19" t="s">
        <v>191</v>
      </c>
      <c r="B88" s="12" t="s">
        <v>189</v>
      </c>
      <c r="C88" s="55" t="s">
        <v>192</v>
      </c>
      <c r="D88" s="320">
        <v>11758.58</v>
      </c>
      <c r="E88" s="363">
        <v>21404.3</v>
      </c>
      <c r="F88" s="117">
        <v>48122.8</v>
      </c>
      <c r="G88" s="117">
        <v>65391.4</v>
      </c>
      <c r="H88" s="30"/>
      <c r="I88" s="320">
        <v>17620.68</v>
      </c>
      <c r="J88" s="441">
        <v>13940.099999999999</v>
      </c>
      <c r="K88" s="399">
        <v>37786.019999999997</v>
      </c>
      <c r="L88" s="347">
        <v>37014.189999999995</v>
      </c>
      <c r="M88" s="98"/>
      <c r="N88" s="98"/>
      <c r="O88" s="117">
        <f t="shared" si="2"/>
        <v>17620.68</v>
      </c>
      <c r="P88" s="117">
        <v>0</v>
      </c>
      <c r="Q88" s="399">
        <f t="shared" si="3"/>
        <v>37786.019999999997</v>
      </c>
    </row>
    <row r="89" spans="1:17" x14ac:dyDescent="0.2">
      <c r="A89" s="19" t="s">
        <v>193</v>
      </c>
      <c r="B89" s="12" t="s">
        <v>194</v>
      </c>
      <c r="C89" s="55" t="s">
        <v>195</v>
      </c>
      <c r="D89" s="320">
        <v>43431.689999999995</v>
      </c>
      <c r="E89" s="363">
        <v>45023.33</v>
      </c>
      <c r="F89" s="117">
        <v>92987.5</v>
      </c>
      <c r="G89" s="117">
        <v>170441.58</v>
      </c>
      <c r="H89" s="30"/>
      <c r="I89" s="320">
        <v>45494.02</v>
      </c>
      <c r="J89" s="441">
        <v>74514.94</v>
      </c>
      <c r="K89" s="399">
        <v>182156.66</v>
      </c>
      <c r="L89" s="347">
        <v>182084.92</v>
      </c>
      <c r="M89" s="98"/>
      <c r="N89" s="98"/>
      <c r="O89" s="117">
        <f t="shared" si="2"/>
        <v>45494.02</v>
      </c>
      <c r="P89" s="117">
        <v>0</v>
      </c>
      <c r="Q89" s="399">
        <f t="shared" si="3"/>
        <v>182156.66</v>
      </c>
    </row>
    <row r="90" spans="1:17" x14ac:dyDescent="0.2">
      <c r="A90" s="19" t="s">
        <v>196</v>
      </c>
      <c r="B90" s="12" t="s">
        <v>194</v>
      </c>
      <c r="C90" s="55" t="s">
        <v>197</v>
      </c>
      <c r="D90" s="320">
        <v>44845.039999999994</v>
      </c>
      <c r="E90" s="363">
        <v>73721.23</v>
      </c>
      <c r="F90" s="117">
        <v>149622.87</v>
      </c>
      <c r="G90" s="117">
        <v>265313.88</v>
      </c>
      <c r="H90" s="30"/>
      <c r="I90" s="320">
        <v>32853.97</v>
      </c>
      <c r="J90" s="441">
        <v>47975.8</v>
      </c>
      <c r="K90" s="399">
        <v>90563.3</v>
      </c>
      <c r="L90" s="347">
        <v>138047.33000000002</v>
      </c>
      <c r="M90" s="98"/>
      <c r="N90" s="98"/>
      <c r="O90" s="117">
        <f t="shared" si="2"/>
        <v>32853.97</v>
      </c>
      <c r="P90" s="117">
        <v>0</v>
      </c>
      <c r="Q90" s="399">
        <f t="shared" si="3"/>
        <v>90563.3</v>
      </c>
    </row>
    <row r="91" spans="1:17" x14ac:dyDescent="0.2">
      <c r="A91" s="19" t="s">
        <v>198</v>
      </c>
      <c r="B91" s="12" t="s">
        <v>194</v>
      </c>
      <c r="C91" s="55" t="s">
        <v>199</v>
      </c>
      <c r="D91" s="320">
        <v>17572.64</v>
      </c>
      <c r="E91" s="363">
        <v>30728.61</v>
      </c>
      <c r="F91" s="117">
        <v>70986.17</v>
      </c>
      <c r="G91" s="117">
        <v>299056.63</v>
      </c>
      <c r="H91" s="30"/>
      <c r="I91" s="320">
        <v>20477.11</v>
      </c>
      <c r="J91" s="441">
        <v>30066.43</v>
      </c>
      <c r="K91" s="399">
        <v>71954.67</v>
      </c>
      <c r="L91" s="347">
        <v>147516.85</v>
      </c>
      <c r="M91" s="98"/>
      <c r="N91" s="98"/>
      <c r="O91" s="117">
        <f t="shared" si="2"/>
        <v>20477.11</v>
      </c>
      <c r="P91" s="117">
        <v>0</v>
      </c>
      <c r="Q91" s="399">
        <f t="shared" si="3"/>
        <v>71954.67</v>
      </c>
    </row>
    <row r="92" spans="1:17" x14ac:dyDescent="0.2">
      <c r="A92" s="19" t="s">
        <v>200</v>
      </c>
      <c r="B92" s="12" t="s">
        <v>194</v>
      </c>
      <c r="C92" s="55" t="s">
        <v>201</v>
      </c>
      <c r="D92" s="320">
        <v>12868.94</v>
      </c>
      <c r="E92" s="363">
        <v>20018.419999999998</v>
      </c>
      <c r="F92" s="117">
        <v>36214.870000000003</v>
      </c>
      <c r="G92" s="117">
        <v>56935.53</v>
      </c>
      <c r="H92" s="30"/>
      <c r="I92" s="320">
        <v>13795.789999999999</v>
      </c>
      <c r="J92" s="441">
        <v>22079</v>
      </c>
      <c r="K92" s="399">
        <v>37080</v>
      </c>
      <c r="L92" s="347">
        <v>88188.670000000013</v>
      </c>
      <c r="M92" s="98"/>
      <c r="N92" s="98"/>
      <c r="O92" s="117">
        <f t="shared" si="2"/>
        <v>13795.789999999999</v>
      </c>
      <c r="P92" s="117">
        <v>0</v>
      </c>
      <c r="Q92" s="399">
        <f t="shared" si="3"/>
        <v>37080</v>
      </c>
    </row>
    <row r="93" spans="1:17" x14ac:dyDescent="0.2">
      <c r="A93" s="19" t="s">
        <v>202</v>
      </c>
      <c r="B93" s="12" t="s">
        <v>194</v>
      </c>
      <c r="C93" s="55" t="s">
        <v>203</v>
      </c>
      <c r="D93" s="320">
        <v>55276.090000000004</v>
      </c>
      <c r="E93" s="363">
        <v>68310.210000000006</v>
      </c>
      <c r="F93" s="117">
        <v>149178.82</v>
      </c>
      <c r="G93" s="117">
        <v>278285.84999999998</v>
      </c>
      <c r="H93" s="30"/>
      <c r="I93" s="320">
        <v>59672.06</v>
      </c>
      <c r="J93" s="441">
        <v>94836.15</v>
      </c>
      <c r="K93" s="399">
        <v>226287.59</v>
      </c>
      <c r="L93" s="347">
        <v>224527.62</v>
      </c>
      <c r="M93" s="98"/>
      <c r="N93" s="98"/>
      <c r="O93" s="117">
        <f t="shared" si="2"/>
        <v>59672.06</v>
      </c>
      <c r="P93" s="117">
        <v>0</v>
      </c>
      <c r="Q93" s="399">
        <f t="shared" si="3"/>
        <v>226287.59</v>
      </c>
    </row>
    <row r="94" spans="1:17" x14ac:dyDescent="0.2">
      <c r="A94" s="19" t="s">
        <v>204</v>
      </c>
      <c r="B94" s="12" t="s">
        <v>205</v>
      </c>
      <c r="C94" s="55" t="s">
        <v>206</v>
      </c>
      <c r="D94" s="320">
        <v>72978.850000000006</v>
      </c>
      <c r="E94" s="363">
        <v>124142.06</v>
      </c>
      <c r="F94" s="117">
        <v>331216.92</v>
      </c>
      <c r="G94" s="117">
        <v>448939.20000000007</v>
      </c>
      <c r="H94" s="30"/>
      <c r="I94" s="320">
        <v>94320.25</v>
      </c>
      <c r="J94" s="441">
        <v>129365.09</v>
      </c>
      <c r="K94" s="399">
        <v>345279.16</v>
      </c>
      <c r="L94" s="347">
        <v>433037.2</v>
      </c>
      <c r="M94" s="98"/>
      <c r="N94" s="98"/>
      <c r="O94" s="117">
        <f t="shared" si="2"/>
        <v>94320.25</v>
      </c>
      <c r="P94" s="117">
        <v>0</v>
      </c>
      <c r="Q94" s="399">
        <f t="shared" si="3"/>
        <v>345279.16</v>
      </c>
    </row>
    <row r="95" spans="1:17" x14ac:dyDescent="0.2">
      <c r="A95" s="19" t="s">
        <v>207</v>
      </c>
      <c r="B95" s="12" t="s">
        <v>208</v>
      </c>
      <c r="C95" s="55" t="s">
        <v>209</v>
      </c>
      <c r="D95" s="320">
        <v>380018.06</v>
      </c>
      <c r="E95" s="363">
        <v>648195.53</v>
      </c>
      <c r="F95" s="117">
        <v>1653486.55</v>
      </c>
      <c r="G95" s="117">
        <v>2561924.2799999993</v>
      </c>
      <c r="H95" s="30"/>
      <c r="I95" s="320">
        <v>370518.33</v>
      </c>
      <c r="J95" s="441">
        <v>603532.92000000004</v>
      </c>
      <c r="K95" s="399">
        <v>1537129.89</v>
      </c>
      <c r="L95" s="347">
        <v>1547389.9899999998</v>
      </c>
      <c r="M95" s="98"/>
      <c r="N95" s="98"/>
      <c r="O95" s="117">
        <f t="shared" si="2"/>
        <v>370518.33</v>
      </c>
      <c r="P95" s="117">
        <v>0</v>
      </c>
      <c r="Q95" s="399">
        <f t="shared" si="3"/>
        <v>1537129.89</v>
      </c>
    </row>
    <row r="96" spans="1:17" x14ac:dyDescent="0.2">
      <c r="A96" s="19" t="s">
        <v>210</v>
      </c>
      <c r="B96" s="12" t="s">
        <v>208</v>
      </c>
      <c r="C96" s="55" t="s">
        <v>211</v>
      </c>
      <c r="D96" s="320">
        <v>113320.06999999999</v>
      </c>
      <c r="E96" s="363">
        <v>194642.85</v>
      </c>
      <c r="F96" s="117">
        <v>523273.29</v>
      </c>
      <c r="G96" s="117">
        <v>953774.22</v>
      </c>
      <c r="H96" s="30"/>
      <c r="I96" s="320">
        <v>129715.67</v>
      </c>
      <c r="J96" s="441">
        <v>197986.12</v>
      </c>
      <c r="K96" s="399">
        <v>530967.37</v>
      </c>
      <c r="L96" s="347">
        <v>533073.18000000017</v>
      </c>
      <c r="M96" s="98"/>
      <c r="N96" s="98"/>
      <c r="O96" s="117">
        <f t="shared" si="2"/>
        <v>129715.67</v>
      </c>
      <c r="P96" s="117">
        <v>0</v>
      </c>
      <c r="Q96" s="399">
        <f t="shared" si="3"/>
        <v>530967.37</v>
      </c>
    </row>
    <row r="97" spans="1:17" x14ac:dyDescent="0.2">
      <c r="A97" s="19" t="s">
        <v>212</v>
      </c>
      <c r="B97" s="12" t="s">
        <v>208</v>
      </c>
      <c r="C97" s="55" t="s">
        <v>213</v>
      </c>
      <c r="D97" s="320">
        <v>119923.01999999999</v>
      </c>
      <c r="E97" s="363">
        <v>184178.36</v>
      </c>
      <c r="F97" s="117">
        <v>474849.35</v>
      </c>
      <c r="G97" s="117">
        <v>673187.97000000009</v>
      </c>
      <c r="H97" s="30"/>
      <c r="I97" s="320">
        <v>126484.51000000001</v>
      </c>
      <c r="J97" s="441">
        <v>205749.68</v>
      </c>
      <c r="K97" s="399">
        <v>543151.76</v>
      </c>
      <c r="L97" s="347">
        <v>768629.07</v>
      </c>
      <c r="M97" s="98"/>
      <c r="N97" s="98"/>
      <c r="O97" s="117">
        <f t="shared" si="2"/>
        <v>126484.51000000001</v>
      </c>
      <c r="P97" s="117">
        <v>0</v>
      </c>
      <c r="Q97" s="399">
        <f t="shared" si="3"/>
        <v>543151.76</v>
      </c>
    </row>
    <row r="98" spans="1:17" x14ac:dyDescent="0.2">
      <c r="A98" s="19" t="s">
        <v>214</v>
      </c>
      <c r="B98" s="12" t="s">
        <v>215</v>
      </c>
      <c r="C98" s="55" t="s">
        <v>216</v>
      </c>
      <c r="D98" s="320">
        <v>2297716.2799999998</v>
      </c>
      <c r="E98" s="363">
        <v>3863443.83</v>
      </c>
      <c r="F98" s="117">
        <v>10186988.5</v>
      </c>
      <c r="G98" s="117">
        <v>11228651.289999997</v>
      </c>
      <c r="H98" s="30"/>
      <c r="I98" s="320">
        <v>2063623.1800000002</v>
      </c>
      <c r="J98" s="441">
        <v>2682822.29</v>
      </c>
      <c r="K98" s="399">
        <v>7668908.3399999999</v>
      </c>
      <c r="L98" s="347">
        <v>8710489.0200000033</v>
      </c>
      <c r="M98" s="98"/>
      <c r="N98" s="98"/>
      <c r="O98" s="117">
        <f t="shared" si="2"/>
        <v>2063623.1800000002</v>
      </c>
      <c r="P98" s="117">
        <v>0</v>
      </c>
      <c r="Q98" s="399">
        <f t="shared" si="3"/>
        <v>7668908.3399999999</v>
      </c>
    </row>
    <row r="99" spans="1:17" x14ac:dyDescent="0.2">
      <c r="A99" s="19" t="s">
        <v>217</v>
      </c>
      <c r="B99" s="12" t="s">
        <v>215</v>
      </c>
      <c r="C99" s="55" t="s">
        <v>218</v>
      </c>
      <c r="D99" s="320">
        <v>1213058.3899999999</v>
      </c>
      <c r="E99" s="363">
        <v>2062018.76</v>
      </c>
      <c r="F99" s="117">
        <v>5443253.6900000004</v>
      </c>
      <c r="G99" s="117">
        <v>6045091.7499999981</v>
      </c>
      <c r="H99" s="30"/>
      <c r="I99" s="320">
        <v>1186087.3599999999</v>
      </c>
      <c r="J99" s="441">
        <v>1677675.44</v>
      </c>
      <c r="K99" s="399">
        <v>4518163</v>
      </c>
      <c r="L99" s="347">
        <v>5095462.4799999977</v>
      </c>
      <c r="M99" s="98"/>
      <c r="N99" s="98"/>
      <c r="O99" s="117">
        <f t="shared" si="2"/>
        <v>1186087.3599999999</v>
      </c>
      <c r="P99" s="117">
        <v>0</v>
      </c>
      <c r="Q99" s="399">
        <f t="shared" si="3"/>
        <v>4518163</v>
      </c>
    </row>
    <row r="100" spans="1:17" x14ac:dyDescent="0.2">
      <c r="A100" s="19" t="s">
        <v>219</v>
      </c>
      <c r="B100" s="12" t="s">
        <v>215</v>
      </c>
      <c r="C100" s="55" t="s">
        <v>220</v>
      </c>
      <c r="D100" s="320">
        <v>96717.33</v>
      </c>
      <c r="E100" s="363">
        <v>158476.31</v>
      </c>
      <c r="F100" s="117">
        <v>415599.62</v>
      </c>
      <c r="G100" s="117">
        <v>557591.10000000009</v>
      </c>
      <c r="H100" s="30"/>
      <c r="I100" s="320">
        <v>64806.96</v>
      </c>
      <c r="J100" s="441">
        <v>113049.52</v>
      </c>
      <c r="K100" s="399">
        <v>282854.84999999998</v>
      </c>
      <c r="L100" s="347">
        <v>492031.12</v>
      </c>
      <c r="M100" s="98"/>
      <c r="N100" s="98"/>
      <c r="O100" s="117">
        <f t="shared" si="2"/>
        <v>64806.96</v>
      </c>
      <c r="P100" s="117">
        <v>0</v>
      </c>
      <c r="Q100" s="399">
        <f t="shared" si="3"/>
        <v>282854.84999999998</v>
      </c>
    </row>
    <row r="101" spans="1:17" x14ac:dyDescent="0.2">
      <c r="A101" s="19" t="s">
        <v>221</v>
      </c>
      <c r="B101" s="12" t="s">
        <v>222</v>
      </c>
      <c r="C101" s="55" t="s">
        <v>223</v>
      </c>
      <c r="D101" s="320">
        <v>61578.609999999993</v>
      </c>
      <c r="E101" s="363">
        <v>101274.22</v>
      </c>
      <c r="F101" s="117">
        <v>260090.39</v>
      </c>
      <c r="G101" s="117">
        <v>594172.54</v>
      </c>
      <c r="H101" s="30"/>
      <c r="I101" s="320">
        <v>40596.200000000004</v>
      </c>
      <c r="J101" s="441">
        <v>67025.03</v>
      </c>
      <c r="K101" s="399">
        <v>187667.64</v>
      </c>
      <c r="L101" s="347">
        <v>186233.31</v>
      </c>
      <c r="M101" s="98"/>
      <c r="N101" s="98"/>
      <c r="O101" s="117">
        <f t="shared" si="2"/>
        <v>40596.200000000004</v>
      </c>
      <c r="P101" s="117">
        <v>0</v>
      </c>
      <c r="Q101" s="399">
        <f t="shared" si="3"/>
        <v>187667.64</v>
      </c>
    </row>
    <row r="102" spans="1:17" x14ac:dyDescent="0.2">
      <c r="A102" s="19" t="s">
        <v>224</v>
      </c>
      <c r="B102" s="12" t="s">
        <v>222</v>
      </c>
      <c r="C102" s="55" t="s">
        <v>225</v>
      </c>
      <c r="D102" s="320">
        <v>38788.770000000004</v>
      </c>
      <c r="E102" s="363">
        <v>64839.020000000004</v>
      </c>
      <c r="F102" s="117">
        <v>158911.19</v>
      </c>
      <c r="G102" s="117">
        <v>197112.15</v>
      </c>
      <c r="H102" s="30"/>
      <c r="I102" s="320">
        <v>38870.520000000004</v>
      </c>
      <c r="J102" s="441">
        <v>66549.17</v>
      </c>
      <c r="K102" s="399">
        <v>166401.46</v>
      </c>
      <c r="L102" s="347">
        <v>161181.07</v>
      </c>
      <c r="M102" s="98"/>
      <c r="N102" s="98"/>
      <c r="O102" s="117">
        <f t="shared" si="2"/>
        <v>38870.520000000004</v>
      </c>
      <c r="P102" s="117">
        <v>0</v>
      </c>
      <c r="Q102" s="399">
        <f t="shared" si="3"/>
        <v>166401.46</v>
      </c>
    </row>
    <row r="103" spans="1:17" x14ac:dyDescent="0.2">
      <c r="A103" s="19" t="s">
        <v>226</v>
      </c>
      <c r="B103" s="12" t="s">
        <v>222</v>
      </c>
      <c r="C103" s="55" t="s">
        <v>227</v>
      </c>
      <c r="D103" s="320">
        <v>42213.22</v>
      </c>
      <c r="E103" s="363">
        <v>71066.91</v>
      </c>
      <c r="F103" s="117">
        <v>187878.71</v>
      </c>
      <c r="G103" s="117">
        <v>202839.43</v>
      </c>
      <c r="H103" s="30"/>
      <c r="I103" s="320">
        <v>37113.79</v>
      </c>
      <c r="J103" s="441">
        <v>52997.799999999996</v>
      </c>
      <c r="K103" s="399">
        <v>139468</v>
      </c>
      <c r="L103" s="347">
        <v>151643.84</v>
      </c>
      <c r="M103" s="98"/>
      <c r="N103" s="98"/>
      <c r="O103" s="117">
        <f t="shared" si="2"/>
        <v>37113.79</v>
      </c>
      <c r="P103" s="117">
        <v>0</v>
      </c>
      <c r="Q103" s="399">
        <f t="shared" si="3"/>
        <v>139468</v>
      </c>
    </row>
    <row r="104" spans="1:17" x14ac:dyDescent="0.2">
      <c r="A104" s="19" t="s">
        <v>228</v>
      </c>
      <c r="B104" s="12" t="s">
        <v>222</v>
      </c>
      <c r="C104" s="55" t="s">
        <v>229</v>
      </c>
      <c r="D104" s="320">
        <v>16669.439999999999</v>
      </c>
      <c r="E104" s="363">
        <v>24081.71</v>
      </c>
      <c r="F104" s="117">
        <v>57390.48</v>
      </c>
      <c r="G104" s="117">
        <v>90725.1</v>
      </c>
      <c r="H104" s="30"/>
      <c r="I104" s="320">
        <v>17441.879999999997</v>
      </c>
      <c r="J104" s="441">
        <v>28599.439999999999</v>
      </c>
      <c r="K104" s="399">
        <v>71628.78</v>
      </c>
      <c r="L104" s="347">
        <v>91847.900000000009</v>
      </c>
      <c r="M104" s="98"/>
      <c r="N104" s="98"/>
      <c r="O104" s="117">
        <f t="shared" si="2"/>
        <v>17441.879999999997</v>
      </c>
      <c r="P104" s="117">
        <v>0</v>
      </c>
      <c r="Q104" s="399">
        <f t="shared" si="3"/>
        <v>71628.78</v>
      </c>
    </row>
    <row r="105" spans="1:17" x14ac:dyDescent="0.2">
      <c r="A105" s="19" t="s">
        <v>230</v>
      </c>
      <c r="B105" s="12" t="s">
        <v>222</v>
      </c>
      <c r="C105" s="55" t="s">
        <v>231</v>
      </c>
      <c r="D105" s="320">
        <v>20003.84</v>
      </c>
      <c r="E105" s="363">
        <v>29059.600000000002</v>
      </c>
      <c r="F105" s="117">
        <v>70818.429999999993</v>
      </c>
      <c r="G105" s="117">
        <v>125594.54000000001</v>
      </c>
      <c r="H105" s="30"/>
      <c r="I105" s="320">
        <v>21377.329999999998</v>
      </c>
      <c r="J105" s="441">
        <v>34320.21</v>
      </c>
      <c r="K105" s="399">
        <v>51442.31</v>
      </c>
      <c r="L105" s="347">
        <v>175173.07</v>
      </c>
      <c r="M105" s="98"/>
      <c r="N105" s="98"/>
      <c r="O105" s="117">
        <f t="shared" si="2"/>
        <v>21377.329999999998</v>
      </c>
      <c r="P105" s="117">
        <v>0</v>
      </c>
      <c r="Q105" s="399">
        <f t="shared" si="3"/>
        <v>51442.31</v>
      </c>
    </row>
    <row r="106" spans="1:17" x14ac:dyDescent="0.2">
      <c r="A106" s="19" t="s">
        <v>232</v>
      </c>
      <c r="B106" s="12" t="s">
        <v>222</v>
      </c>
      <c r="C106" s="55" t="s">
        <v>233</v>
      </c>
      <c r="D106" s="320">
        <v>20302.060000000001</v>
      </c>
      <c r="E106" s="363">
        <v>31912.329999999998</v>
      </c>
      <c r="F106" s="117">
        <v>56438.85</v>
      </c>
      <c r="G106" s="117">
        <v>64914.930000000008</v>
      </c>
      <c r="H106" s="30"/>
      <c r="I106" s="320">
        <v>22040.67</v>
      </c>
      <c r="J106" s="441">
        <v>34831.86</v>
      </c>
      <c r="K106" s="399">
        <v>57598.720000000001</v>
      </c>
      <c r="L106" s="347">
        <v>57109.22</v>
      </c>
      <c r="M106" s="98"/>
      <c r="N106" s="98"/>
      <c r="O106" s="117">
        <f t="shared" si="2"/>
        <v>22040.67</v>
      </c>
      <c r="P106" s="117">
        <v>0</v>
      </c>
      <c r="Q106" s="399">
        <f t="shared" si="3"/>
        <v>57598.720000000001</v>
      </c>
    </row>
    <row r="107" spans="1:17" x14ac:dyDescent="0.2">
      <c r="A107" s="19" t="s">
        <v>234</v>
      </c>
      <c r="B107" s="12" t="s">
        <v>235</v>
      </c>
      <c r="C107" s="55" t="s">
        <v>236</v>
      </c>
      <c r="D107" s="320">
        <v>34557.5</v>
      </c>
      <c r="E107" s="363">
        <v>58868.570000000007</v>
      </c>
      <c r="F107" s="117">
        <v>108886.73</v>
      </c>
      <c r="G107" s="117">
        <v>114977.41999999998</v>
      </c>
      <c r="H107" s="30"/>
      <c r="I107" s="320">
        <v>35407.79</v>
      </c>
      <c r="J107" s="441">
        <v>56304.259999999995</v>
      </c>
      <c r="K107" s="399">
        <v>109273.11</v>
      </c>
      <c r="L107" s="347">
        <v>162524.44</v>
      </c>
      <c r="M107" s="98"/>
      <c r="N107" s="98"/>
      <c r="O107" s="117">
        <f t="shared" si="2"/>
        <v>35407.79</v>
      </c>
      <c r="P107" s="117">
        <v>0</v>
      </c>
      <c r="Q107" s="399">
        <f t="shared" si="3"/>
        <v>109273.11</v>
      </c>
    </row>
    <row r="108" spans="1:17" x14ac:dyDescent="0.2">
      <c r="A108" s="19" t="s">
        <v>237</v>
      </c>
      <c r="B108" s="12" t="s">
        <v>235</v>
      </c>
      <c r="C108" s="55" t="s">
        <v>238</v>
      </c>
      <c r="D108" s="320">
        <v>75443.14</v>
      </c>
      <c r="E108" s="363">
        <v>120552.86</v>
      </c>
      <c r="F108" s="117">
        <v>164338.10999999999</v>
      </c>
      <c r="G108" s="117">
        <v>253837.88</v>
      </c>
      <c r="H108" s="30"/>
      <c r="I108" s="320">
        <v>38869.68</v>
      </c>
      <c r="J108" s="441">
        <v>59937.78</v>
      </c>
      <c r="K108" s="399">
        <v>139731.81</v>
      </c>
      <c r="L108" s="347">
        <v>139731.81</v>
      </c>
      <c r="M108" s="98"/>
      <c r="N108" s="98"/>
      <c r="O108" s="117">
        <f t="shared" si="2"/>
        <v>38869.68</v>
      </c>
      <c r="P108" s="117">
        <v>0</v>
      </c>
      <c r="Q108" s="399">
        <f t="shared" si="3"/>
        <v>139731.81</v>
      </c>
    </row>
    <row r="109" spans="1:17" x14ac:dyDescent="0.2">
      <c r="A109" s="19" t="s">
        <v>239</v>
      </c>
      <c r="B109" s="12" t="s">
        <v>235</v>
      </c>
      <c r="C109" s="55" t="s">
        <v>240</v>
      </c>
      <c r="D109" s="320">
        <v>18389.280000000002</v>
      </c>
      <c r="E109" s="363">
        <v>29034.07</v>
      </c>
      <c r="F109" s="117">
        <v>49388.04</v>
      </c>
      <c r="G109" s="117">
        <v>79995.25</v>
      </c>
      <c r="H109" s="30"/>
      <c r="I109" s="320">
        <v>29787.8</v>
      </c>
      <c r="J109" s="441">
        <v>33990.26</v>
      </c>
      <c r="K109" s="399">
        <v>59244.5</v>
      </c>
      <c r="L109" s="347">
        <v>68241.66</v>
      </c>
      <c r="M109" s="98"/>
      <c r="N109" s="98"/>
      <c r="O109" s="117">
        <f t="shared" si="2"/>
        <v>29787.8</v>
      </c>
      <c r="P109" s="117">
        <v>0</v>
      </c>
      <c r="Q109" s="399">
        <f t="shared" si="3"/>
        <v>59244.5</v>
      </c>
    </row>
    <row r="110" spans="1:17" x14ac:dyDescent="0.2">
      <c r="A110" s="19" t="s">
        <v>241</v>
      </c>
      <c r="B110" s="12" t="s">
        <v>242</v>
      </c>
      <c r="C110" s="55" t="s">
        <v>243</v>
      </c>
      <c r="D110" s="320">
        <v>118855.65999999999</v>
      </c>
      <c r="E110" s="363">
        <v>166388.5</v>
      </c>
      <c r="F110" s="117">
        <v>410422.33</v>
      </c>
      <c r="G110" s="117">
        <v>639618.81000000006</v>
      </c>
      <c r="H110" s="30"/>
      <c r="I110" s="320">
        <v>122173</v>
      </c>
      <c r="J110" s="441">
        <v>203918.43</v>
      </c>
      <c r="K110" s="399">
        <v>518872.64</v>
      </c>
      <c r="L110" s="347">
        <v>647247.28</v>
      </c>
      <c r="M110" s="98"/>
      <c r="N110" s="98"/>
      <c r="O110" s="117">
        <f t="shared" si="2"/>
        <v>122173</v>
      </c>
      <c r="P110" s="117">
        <v>0</v>
      </c>
      <c r="Q110" s="399">
        <f t="shared" si="3"/>
        <v>518872.64</v>
      </c>
    </row>
    <row r="111" spans="1:17" x14ac:dyDescent="0.2">
      <c r="A111" s="19" t="s">
        <v>244</v>
      </c>
      <c r="B111" s="12" t="s">
        <v>242</v>
      </c>
      <c r="C111" s="55" t="s">
        <v>245</v>
      </c>
      <c r="D111" s="320">
        <v>29430.739999999998</v>
      </c>
      <c r="E111" s="363">
        <v>48820.67</v>
      </c>
      <c r="F111" s="117">
        <v>114903.3</v>
      </c>
      <c r="G111" s="117">
        <v>161474.04999999999</v>
      </c>
      <c r="H111" s="30"/>
      <c r="I111" s="320">
        <v>31068.620000000003</v>
      </c>
      <c r="J111" s="441">
        <v>50493.770000000004</v>
      </c>
      <c r="K111" s="399">
        <v>117021.52</v>
      </c>
      <c r="L111" s="347">
        <v>124480.95999999999</v>
      </c>
      <c r="M111" s="98"/>
      <c r="N111" s="98"/>
      <c r="O111" s="117">
        <f t="shared" si="2"/>
        <v>31068.620000000003</v>
      </c>
      <c r="P111" s="117">
        <v>0</v>
      </c>
      <c r="Q111" s="399">
        <f t="shared" si="3"/>
        <v>117021.52</v>
      </c>
    </row>
    <row r="112" spans="1:17" x14ac:dyDescent="0.2">
      <c r="A112" s="19" t="s">
        <v>246</v>
      </c>
      <c r="B112" s="12" t="s">
        <v>242</v>
      </c>
      <c r="C112" s="55" t="s">
        <v>247</v>
      </c>
      <c r="D112" s="320">
        <v>32331.239999999998</v>
      </c>
      <c r="E112" s="363">
        <v>54590.16</v>
      </c>
      <c r="F112" s="117">
        <v>124898.43</v>
      </c>
      <c r="G112" s="117">
        <v>183581.1</v>
      </c>
      <c r="H112" s="30"/>
      <c r="I112" s="320">
        <v>34307.32</v>
      </c>
      <c r="J112" s="441">
        <v>55470.11</v>
      </c>
      <c r="K112" s="399">
        <v>121561.31</v>
      </c>
      <c r="L112" s="347">
        <v>174938.66</v>
      </c>
      <c r="M112" s="98"/>
      <c r="N112" s="98"/>
      <c r="O112" s="117">
        <f t="shared" si="2"/>
        <v>34307.32</v>
      </c>
      <c r="P112" s="117">
        <v>0</v>
      </c>
      <c r="Q112" s="399">
        <f t="shared" si="3"/>
        <v>121561.31</v>
      </c>
    </row>
    <row r="113" spans="1:17" x14ac:dyDescent="0.2">
      <c r="A113" s="19" t="s">
        <v>248</v>
      </c>
      <c r="B113" s="12" t="s">
        <v>242</v>
      </c>
      <c r="C113" s="55" t="s">
        <v>249</v>
      </c>
      <c r="D113" s="320">
        <v>45562.51</v>
      </c>
      <c r="E113" s="363">
        <v>76309.3</v>
      </c>
      <c r="F113" s="117">
        <v>173720.13</v>
      </c>
      <c r="G113" s="117">
        <v>304554.93</v>
      </c>
      <c r="H113" s="30"/>
      <c r="I113" s="320">
        <v>39620.33</v>
      </c>
      <c r="J113" s="441">
        <v>39151.910000000003</v>
      </c>
      <c r="K113" s="399">
        <v>74462.22</v>
      </c>
      <c r="L113" s="347">
        <v>157627.97999999998</v>
      </c>
      <c r="M113" s="98"/>
      <c r="N113" s="98"/>
      <c r="O113" s="117">
        <f t="shared" si="2"/>
        <v>39620.33</v>
      </c>
      <c r="P113" s="117">
        <v>0</v>
      </c>
      <c r="Q113" s="399">
        <f t="shared" si="3"/>
        <v>74462.22</v>
      </c>
    </row>
    <row r="114" spans="1:17" x14ac:dyDescent="0.2">
      <c r="A114" s="19" t="s">
        <v>250</v>
      </c>
      <c r="B114" s="12" t="s">
        <v>251</v>
      </c>
      <c r="C114" s="55" t="s">
        <v>252</v>
      </c>
      <c r="D114" s="320">
        <v>5991.46</v>
      </c>
      <c r="E114" s="363">
        <v>10683.61</v>
      </c>
      <c r="F114" s="117">
        <v>26332.44</v>
      </c>
      <c r="G114" s="117">
        <v>174766.14</v>
      </c>
      <c r="H114" s="30"/>
      <c r="I114" s="320">
        <v>8011.9000000000005</v>
      </c>
      <c r="J114" s="441">
        <v>5566.82</v>
      </c>
      <c r="K114" s="399">
        <v>13620.2</v>
      </c>
      <c r="L114" s="347">
        <v>66767.099999999991</v>
      </c>
      <c r="M114" s="98"/>
      <c r="N114" s="98"/>
      <c r="O114" s="117">
        <f t="shared" si="2"/>
        <v>8011.9000000000005</v>
      </c>
      <c r="P114" s="117">
        <v>0</v>
      </c>
      <c r="Q114" s="399">
        <f t="shared" si="3"/>
        <v>13620.2</v>
      </c>
    </row>
    <row r="115" spans="1:17" x14ac:dyDescent="0.2">
      <c r="A115" s="19" t="s">
        <v>253</v>
      </c>
      <c r="B115" s="12" t="s">
        <v>251</v>
      </c>
      <c r="C115" s="55" t="s">
        <v>254</v>
      </c>
      <c r="D115" s="320">
        <v>23149.86</v>
      </c>
      <c r="E115" s="363">
        <v>38923.1</v>
      </c>
      <c r="F115" s="117">
        <v>102504.6</v>
      </c>
      <c r="G115" s="117">
        <v>318786.88999999996</v>
      </c>
      <c r="H115" s="30"/>
      <c r="I115" s="320">
        <v>20528.02</v>
      </c>
      <c r="J115" s="441">
        <v>34083.78</v>
      </c>
      <c r="K115" s="399">
        <v>88433.59</v>
      </c>
      <c r="L115" s="347">
        <v>168037.49</v>
      </c>
      <c r="M115" s="98"/>
      <c r="N115" s="98"/>
      <c r="O115" s="117">
        <f t="shared" si="2"/>
        <v>20528.02</v>
      </c>
      <c r="P115" s="117">
        <v>0</v>
      </c>
      <c r="Q115" s="399">
        <f t="shared" si="3"/>
        <v>88433.59</v>
      </c>
    </row>
    <row r="116" spans="1:17" x14ac:dyDescent="0.2">
      <c r="A116" s="19" t="s">
        <v>255</v>
      </c>
      <c r="B116" s="12" t="s">
        <v>251</v>
      </c>
      <c r="C116" s="55" t="s">
        <v>256</v>
      </c>
      <c r="D116" s="320">
        <v>1771485.2300000002</v>
      </c>
      <c r="E116" s="363">
        <v>2697022.52</v>
      </c>
      <c r="F116" s="117">
        <v>7667315.7599999998</v>
      </c>
      <c r="G116" s="117">
        <v>7832054.2599999988</v>
      </c>
      <c r="H116" s="30"/>
      <c r="I116" s="320">
        <v>1867814.47</v>
      </c>
      <c r="J116" s="441">
        <v>2986732.05</v>
      </c>
      <c r="K116" s="399">
        <v>7353556.9299999997</v>
      </c>
      <c r="L116" s="347">
        <v>7496687.790000001</v>
      </c>
      <c r="M116" s="98"/>
      <c r="N116" s="98"/>
      <c r="O116" s="117">
        <f t="shared" si="2"/>
        <v>1867814.47</v>
      </c>
      <c r="P116" s="117">
        <v>0</v>
      </c>
      <c r="Q116" s="399">
        <f t="shared" si="3"/>
        <v>7353556.9299999997</v>
      </c>
    </row>
    <row r="117" spans="1:17" x14ac:dyDescent="0.2">
      <c r="A117" s="19" t="s">
        <v>257</v>
      </c>
      <c r="B117" s="12" t="s">
        <v>258</v>
      </c>
      <c r="C117" s="55" t="s">
        <v>259</v>
      </c>
      <c r="D117" s="320">
        <v>6734.72</v>
      </c>
      <c r="E117" s="363">
        <v>8788.17</v>
      </c>
      <c r="F117" s="117">
        <v>10162.530000000001</v>
      </c>
      <c r="G117" s="117">
        <v>38608.729999999996</v>
      </c>
      <c r="H117" s="30"/>
      <c r="I117" s="320">
        <v>5070.58</v>
      </c>
      <c r="J117" s="441">
        <v>11554.63</v>
      </c>
      <c r="K117" s="399">
        <v>12838.48</v>
      </c>
      <c r="L117" s="347">
        <v>35608.590000000004</v>
      </c>
      <c r="M117" s="98"/>
      <c r="N117" s="98"/>
      <c r="O117" s="117">
        <f t="shared" si="2"/>
        <v>5070.58</v>
      </c>
      <c r="P117" s="117">
        <v>0</v>
      </c>
      <c r="Q117" s="399">
        <f t="shared" si="3"/>
        <v>12838.48</v>
      </c>
    </row>
    <row r="118" spans="1:17" x14ac:dyDescent="0.2">
      <c r="A118" s="19" t="s">
        <v>260</v>
      </c>
      <c r="B118" s="12" t="s">
        <v>261</v>
      </c>
      <c r="C118" s="55" t="s">
        <v>262</v>
      </c>
      <c r="D118" s="320">
        <v>168483.4</v>
      </c>
      <c r="E118" s="363">
        <v>242194.86000000002</v>
      </c>
      <c r="F118" s="117">
        <v>605048.66</v>
      </c>
      <c r="G118" s="117">
        <v>784659.49000000011</v>
      </c>
      <c r="H118" s="30"/>
      <c r="I118" s="320">
        <v>175704.72</v>
      </c>
      <c r="J118" s="441">
        <v>289063.82</v>
      </c>
      <c r="K118" s="399">
        <v>677533.19</v>
      </c>
      <c r="L118" s="347">
        <v>714338.92999999993</v>
      </c>
      <c r="M118" s="98"/>
      <c r="N118" s="98"/>
      <c r="O118" s="117">
        <f t="shared" si="2"/>
        <v>175704.72</v>
      </c>
      <c r="P118" s="117">
        <v>0</v>
      </c>
      <c r="Q118" s="399">
        <f t="shared" si="3"/>
        <v>677533.19</v>
      </c>
    </row>
    <row r="119" spans="1:17" x14ac:dyDescent="0.2">
      <c r="A119" s="19" t="s">
        <v>263</v>
      </c>
      <c r="B119" s="12" t="s">
        <v>264</v>
      </c>
      <c r="C119" s="55" t="s">
        <v>265</v>
      </c>
      <c r="D119" s="320">
        <v>241758.37</v>
      </c>
      <c r="E119" s="363">
        <v>414776.74</v>
      </c>
      <c r="F119" s="117">
        <v>998284.77</v>
      </c>
      <c r="G119" s="117">
        <v>1216583.0999999999</v>
      </c>
      <c r="H119" s="30"/>
      <c r="I119" s="320">
        <v>250776.8</v>
      </c>
      <c r="J119" s="441">
        <v>317739.71000000002</v>
      </c>
      <c r="K119" s="399">
        <v>775919.5</v>
      </c>
      <c r="L119" s="347">
        <v>1046647.59</v>
      </c>
      <c r="M119" s="98"/>
      <c r="N119" s="98"/>
      <c r="O119" s="117">
        <f t="shared" si="2"/>
        <v>250776.8</v>
      </c>
      <c r="P119" s="117">
        <v>0</v>
      </c>
      <c r="Q119" s="399">
        <f t="shared" si="3"/>
        <v>775919.5</v>
      </c>
    </row>
    <row r="120" spans="1:17" x14ac:dyDescent="0.2">
      <c r="A120" s="19" t="s">
        <v>266</v>
      </c>
      <c r="B120" s="12" t="s">
        <v>264</v>
      </c>
      <c r="C120" s="55" t="s">
        <v>267</v>
      </c>
      <c r="D120" s="320">
        <v>63729.170000000006</v>
      </c>
      <c r="E120" s="363">
        <v>107207</v>
      </c>
      <c r="F120" s="117">
        <v>266197.63</v>
      </c>
      <c r="G120" s="117">
        <v>476742.76</v>
      </c>
      <c r="H120" s="30"/>
      <c r="I120" s="320">
        <v>57456.92</v>
      </c>
      <c r="J120" s="441">
        <v>80177.259999999995</v>
      </c>
      <c r="K120" s="399">
        <v>194589.05</v>
      </c>
      <c r="L120" s="347">
        <v>320740.57999999996</v>
      </c>
      <c r="M120" s="98"/>
      <c r="N120" s="98"/>
      <c r="O120" s="117">
        <f t="shared" si="2"/>
        <v>57456.92</v>
      </c>
      <c r="P120" s="117">
        <v>0</v>
      </c>
      <c r="Q120" s="399">
        <f t="shared" si="3"/>
        <v>194589.05</v>
      </c>
    </row>
    <row r="121" spans="1:17" x14ac:dyDescent="0.2">
      <c r="A121" s="19" t="s">
        <v>268</v>
      </c>
      <c r="B121" s="12" t="s">
        <v>264</v>
      </c>
      <c r="C121" s="55" t="s">
        <v>269</v>
      </c>
      <c r="D121" s="320">
        <v>31949.96</v>
      </c>
      <c r="E121" s="363">
        <v>41520.81</v>
      </c>
      <c r="F121" s="117">
        <v>95863.93</v>
      </c>
      <c r="G121" s="117">
        <v>261024.86000000002</v>
      </c>
      <c r="H121" s="30"/>
      <c r="I121" s="320">
        <v>35095.550000000003</v>
      </c>
      <c r="J121" s="441">
        <v>54815.95</v>
      </c>
      <c r="K121" s="399">
        <v>139756.34</v>
      </c>
      <c r="L121" s="347">
        <v>227599.05000000002</v>
      </c>
      <c r="M121" s="98"/>
      <c r="N121" s="98"/>
      <c r="O121" s="117">
        <f t="shared" si="2"/>
        <v>35095.550000000003</v>
      </c>
      <c r="P121" s="117">
        <v>0</v>
      </c>
      <c r="Q121" s="399">
        <f t="shared" si="3"/>
        <v>139756.34</v>
      </c>
    </row>
    <row r="122" spans="1:17" x14ac:dyDescent="0.2">
      <c r="A122" s="19" t="s">
        <v>270</v>
      </c>
      <c r="B122" s="12" t="s">
        <v>271</v>
      </c>
      <c r="C122" s="55" t="s">
        <v>272</v>
      </c>
      <c r="D122" s="320">
        <v>362914.44</v>
      </c>
      <c r="E122" s="363">
        <v>619580.22</v>
      </c>
      <c r="F122" s="117">
        <v>1893002.14</v>
      </c>
      <c r="G122" s="117">
        <v>1985857.0599999998</v>
      </c>
      <c r="H122" s="30"/>
      <c r="I122" s="320">
        <v>365583.25999999995</v>
      </c>
      <c r="J122" s="441">
        <v>600913.62</v>
      </c>
      <c r="K122" s="399">
        <v>1856905.51</v>
      </c>
      <c r="L122" s="347">
        <v>1926192.4299999997</v>
      </c>
      <c r="M122" s="98"/>
      <c r="N122" s="98"/>
      <c r="O122" s="117">
        <f t="shared" si="2"/>
        <v>365583.25999999995</v>
      </c>
      <c r="P122" s="117">
        <v>0</v>
      </c>
      <c r="Q122" s="399">
        <f t="shared" si="3"/>
        <v>1856905.51</v>
      </c>
    </row>
    <row r="123" spans="1:17" x14ac:dyDescent="0.2">
      <c r="A123" s="19" t="s">
        <v>273</v>
      </c>
      <c r="B123" s="12" t="s">
        <v>271</v>
      </c>
      <c r="C123" s="55" t="s">
        <v>274</v>
      </c>
      <c r="D123" s="320">
        <v>50489.07</v>
      </c>
      <c r="E123" s="363">
        <v>81865.320000000007</v>
      </c>
      <c r="F123" s="117">
        <v>201003.29</v>
      </c>
      <c r="G123" s="117">
        <v>290656.37</v>
      </c>
      <c r="H123" s="30"/>
      <c r="I123" s="320">
        <v>50066.48</v>
      </c>
      <c r="J123" s="441">
        <v>86623.16</v>
      </c>
      <c r="K123" s="399">
        <v>213056.05</v>
      </c>
      <c r="L123" s="347">
        <v>271730.60999999993</v>
      </c>
      <c r="M123" s="98"/>
      <c r="N123" s="98"/>
      <c r="O123" s="117">
        <f t="shared" si="2"/>
        <v>50066.48</v>
      </c>
      <c r="P123" s="117">
        <v>0</v>
      </c>
      <c r="Q123" s="399">
        <f t="shared" si="3"/>
        <v>213056.05</v>
      </c>
    </row>
    <row r="124" spans="1:17" x14ac:dyDescent="0.2">
      <c r="A124" s="19" t="s">
        <v>275</v>
      </c>
      <c r="B124" s="12" t="s">
        <v>276</v>
      </c>
      <c r="C124" s="55" t="s">
        <v>277</v>
      </c>
      <c r="D124" s="320">
        <v>118162.19</v>
      </c>
      <c r="E124" s="363">
        <v>198593.6</v>
      </c>
      <c r="F124" s="117">
        <v>501534.65</v>
      </c>
      <c r="G124" s="117">
        <v>1237140.71</v>
      </c>
      <c r="H124" s="30"/>
      <c r="I124" s="320">
        <v>107385.42</v>
      </c>
      <c r="J124" s="441">
        <v>173412.94</v>
      </c>
      <c r="K124" s="399">
        <v>466615.84</v>
      </c>
      <c r="L124" s="347">
        <v>1198559.2000000002</v>
      </c>
      <c r="M124" s="98"/>
      <c r="N124" s="98"/>
      <c r="O124" s="117">
        <f t="shared" si="2"/>
        <v>107385.42</v>
      </c>
      <c r="P124" s="117">
        <v>0</v>
      </c>
      <c r="Q124" s="399">
        <f t="shared" si="3"/>
        <v>466615.84</v>
      </c>
    </row>
    <row r="125" spans="1:17" x14ac:dyDescent="0.2">
      <c r="A125" s="19" t="s">
        <v>278</v>
      </c>
      <c r="B125" s="12" t="s">
        <v>276</v>
      </c>
      <c r="C125" s="55" t="s">
        <v>279</v>
      </c>
      <c r="D125" s="320">
        <v>209660.49</v>
      </c>
      <c r="E125" s="363">
        <v>312410.87</v>
      </c>
      <c r="F125" s="117">
        <v>817054.63</v>
      </c>
      <c r="G125" s="117">
        <v>1381759.29</v>
      </c>
      <c r="H125" s="30"/>
      <c r="I125" s="320">
        <v>226250.43</v>
      </c>
      <c r="J125" s="441">
        <v>359710.58999999997</v>
      </c>
      <c r="K125" s="399">
        <v>896496.33</v>
      </c>
      <c r="L125" s="347">
        <v>947799.15999999992</v>
      </c>
      <c r="M125" s="98"/>
      <c r="N125" s="98"/>
      <c r="O125" s="117">
        <f t="shared" si="2"/>
        <v>226250.43</v>
      </c>
      <c r="P125" s="117">
        <v>0</v>
      </c>
      <c r="Q125" s="399">
        <f t="shared" si="3"/>
        <v>896496.33</v>
      </c>
    </row>
    <row r="126" spans="1:17" x14ac:dyDescent="0.2">
      <c r="A126" s="19" t="s">
        <v>280</v>
      </c>
      <c r="B126" s="12" t="s">
        <v>276</v>
      </c>
      <c r="C126" s="55" t="s">
        <v>281</v>
      </c>
      <c r="D126" s="320">
        <v>24142.53</v>
      </c>
      <c r="E126" s="363">
        <v>41088.9</v>
      </c>
      <c r="F126" s="117">
        <v>108414.01</v>
      </c>
      <c r="G126" s="117">
        <v>131945.71</v>
      </c>
      <c r="H126" s="30"/>
      <c r="I126" s="320">
        <v>22749.07</v>
      </c>
      <c r="J126" s="441">
        <v>39074.300000000003</v>
      </c>
      <c r="K126" s="399">
        <v>98156.01</v>
      </c>
      <c r="L126" s="347">
        <v>113660.24</v>
      </c>
      <c r="M126" s="98"/>
      <c r="N126" s="98"/>
      <c r="O126" s="117">
        <f t="shared" si="2"/>
        <v>22749.07</v>
      </c>
      <c r="P126" s="117">
        <v>0</v>
      </c>
      <c r="Q126" s="399">
        <f t="shared" si="3"/>
        <v>98156.01</v>
      </c>
    </row>
    <row r="127" spans="1:17" x14ac:dyDescent="0.2">
      <c r="A127" s="19" t="s">
        <v>282</v>
      </c>
      <c r="B127" s="12" t="s">
        <v>276</v>
      </c>
      <c r="C127" s="55" t="s">
        <v>283</v>
      </c>
      <c r="D127" s="320">
        <v>0</v>
      </c>
      <c r="E127" s="363">
        <v>0</v>
      </c>
      <c r="F127" s="117">
        <v>0</v>
      </c>
      <c r="G127" s="117">
        <v>103024.44999999998</v>
      </c>
      <c r="H127" s="30"/>
      <c r="I127" s="320">
        <v>0</v>
      </c>
      <c r="J127" s="441">
        <v>0</v>
      </c>
      <c r="K127" s="399">
        <v>0</v>
      </c>
      <c r="L127" s="347">
        <v>128113.13</v>
      </c>
      <c r="M127" s="98"/>
      <c r="N127" s="98"/>
      <c r="O127" s="117">
        <f t="shared" si="2"/>
        <v>0</v>
      </c>
      <c r="P127" s="117">
        <v>0</v>
      </c>
      <c r="Q127" s="399">
        <f t="shared" si="3"/>
        <v>0</v>
      </c>
    </row>
    <row r="128" spans="1:17" x14ac:dyDescent="0.2">
      <c r="A128" s="19" t="s">
        <v>284</v>
      </c>
      <c r="B128" s="12" t="s">
        <v>285</v>
      </c>
      <c r="C128" s="55" t="s">
        <v>286</v>
      </c>
      <c r="D128" s="320">
        <v>51068.9</v>
      </c>
      <c r="E128" s="363">
        <v>77292.94</v>
      </c>
      <c r="F128" s="117">
        <v>182521.56</v>
      </c>
      <c r="G128" s="117">
        <v>377381.65</v>
      </c>
      <c r="H128" s="30"/>
      <c r="I128" s="320">
        <v>52912.61</v>
      </c>
      <c r="J128" s="441">
        <v>87617.97</v>
      </c>
      <c r="K128" s="399">
        <v>224260.84</v>
      </c>
      <c r="L128" s="347">
        <v>301209.91000000003</v>
      </c>
      <c r="M128" s="98"/>
      <c r="N128" s="98"/>
      <c r="O128" s="117">
        <f t="shared" si="2"/>
        <v>52912.61</v>
      </c>
      <c r="P128" s="117">
        <v>0</v>
      </c>
      <c r="Q128" s="399">
        <f t="shared" si="3"/>
        <v>224260.84</v>
      </c>
    </row>
    <row r="129" spans="1:17" x14ac:dyDescent="0.2">
      <c r="A129" s="19" t="s">
        <v>287</v>
      </c>
      <c r="B129" s="12" t="s">
        <v>285</v>
      </c>
      <c r="C129" s="55" t="s">
        <v>288</v>
      </c>
      <c r="D129" s="320">
        <v>40929.97</v>
      </c>
      <c r="E129" s="363">
        <v>59078.28</v>
      </c>
      <c r="F129" s="117">
        <v>151446.06</v>
      </c>
      <c r="G129" s="117">
        <v>343644.67</v>
      </c>
      <c r="H129" s="30"/>
      <c r="I129" s="320">
        <v>43633.14</v>
      </c>
      <c r="J129" s="441">
        <v>70222.789999999994</v>
      </c>
      <c r="K129" s="399">
        <v>190028.41</v>
      </c>
      <c r="L129" s="347">
        <v>273273.97999999992</v>
      </c>
      <c r="M129" s="98"/>
      <c r="N129" s="98"/>
      <c r="O129" s="117">
        <f t="shared" si="2"/>
        <v>43633.14</v>
      </c>
      <c r="P129" s="117">
        <v>0</v>
      </c>
      <c r="Q129" s="399">
        <f t="shared" si="3"/>
        <v>190028.41</v>
      </c>
    </row>
    <row r="130" spans="1:17" x14ac:dyDescent="0.2">
      <c r="A130" s="19" t="s">
        <v>289</v>
      </c>
      <c r="B130" s="12" t="s">
        <v>285</v>
      </c>
      <c r="C130" s="55" t="s">
        <v>290</v>
      </c>
      <c r="D130" s="320">
        <v>14185.58</v>
      </c>
      <c r="E130" s="363">
        <v>22564.33</v>
      </c>
      <c r="F130" s="117">
        <v>61230.18</v>
      </c>
      <c r="G130" s="117">
        <v>109767.83</v>
      </c>
      <c r="H130" s="30"/>
      <c r="I130" s="320">
        <v>7222.87</v>
      </c>
      <c r="J130" s="441">
        <v>11763.9</v>
      </c>
      <c r="K130" s="399">
        <v>28100.09</v>
      </c>
      <c r="L130" s="347">
        <v>99688.45</v>
      </c>
      <c r="M130" s="98"/>
      <c r="N130" s="98"/>
      <c r="O130" s="117">
        <f t="shared" si="2"/>
        <v>7222.87</v>
      </c>
      <c r="P130" s="117">
        <v>0</v>
      </c>
      <c r="Q130" s="399">
        <f t="shared" si="3"/>
        <v>28100.09</v>
      </c>
    </row>
    <row r="131" spans="1:17" x14ac:dyDescent="0.2">
      <c r="A131" s="19" t="s">
        <v>291</v>
      </c>
      <c r="B131" s="12" t="s">
        <v>285</v>
      </c>
      <c r="C131" s="55" t="s">
        <v>292</v>
      </c>
      <c r="D131" s="320">
        <v>27693.25</v>
      </c>
      <c r="E131" s="363">
        <v>41032.97</v>
      </c>
      <c r="F131" s="117">
        <v>88559.57</v>
      </c>
      <c r="G131" s="117">
        <v>173354.14999999997</v>
      </c>
      <c r="H131" s="30"/>
      <c r="I131" s="320">
        <v>36373.370000000003</v>
      </c>
      <c r="J131" s="441">
        <v>49262.240000000005</v>
      </c>
      <c r="K131" s="399">
        <v>99303.94</v>
      </c>
      <c r="L131" s="347">
        <v>225045.21000000002</v>
      </c>
      <c r="M131" s="98"/>
      <c r="N131" s="98"/>
      <c r="O131" s="117">
        <f t="shared" si="2"/>
        <v>36373.370000000003</v>
      </c>
      <c r="P131" s="117">
        <v>0</v>
      </c>
      <c r="Q131" s="399">
        <f t="shared" si="3"/>
        <v>99303.94</v>
      </c>
    </row>
    <row r="132" spans="1:17" x14ac:dyDescent="0.2">
      <c r="A132" s="19" t="s">
        <v>293</v>
      </c>
      <c r="B132" s="12" t="s">
        <v>285</v>
      </c>
      <c r="C132" s="55" t="s">
        <v>294</v>
      </c>
      <c r="D132" s="320">
        <v>20361.98</v>
      </c>
      <c r="E132" s="363">
        <v>24366.25</v>
      </c>
      <c r="F132" s="117">
        <v>59221.36</v>
      </c>
      <c r="G132" s="117">
        <v>119039.7</v>
      </c>
      <c r="H132" s="30"/>
      <c r="I132" s="320">
        <v>22717.49</v>
      </c>
      <c r="J132" s="441">
        <v>34934.68</v>
      </c>
      <c r="K132" s="399">
        <v>91697.52</v>
      </c>
      <c r="L132" s="347">
        <v>212060.3</v>
      </c>
      <c r="M132" s="98"/>
      <c r="N132" s="98"/>
      <c r="O132" s="117">
        <f t="shared" si="2"/>
        <v>22717.49</v>
      </c>
      <c r="P132" s="117">
        <v>0</v>
      </c>
      <c r="Q132" s="399">
        <f t="shared" si="3"/>
        <v>91697.52</v>
      </c>
    </row>
    <row r="133" spans="1:17" x14ac:dyDescent="0.2">
      <c r="A133" s="19" t="s">
        <v>295</v>
      </c>
      <c r="B133" s="12" t="s">
        <v>285</v>
      </c>
      <c r="C133" s="55" t="s">
        <v>296</v>
      </c>
      <c r="D133" s="320">
        <v>13193.36</v>
      </c>
      <c r="E133" s="363">
        <v>16865.739999999998</v>
      </c>
      <c r="F133" s="117">
        <v>36408.25</v>
      </c>
      <c r="G133" s="117">
        <v>79476.340000000011</v>
      </c>
      <c r="H133" s="30"/>
      <c r="I133" s="320">
        <v>13901.33</v>
      </c>
      <c r="J133" s="441">
        <v>22635.599999999999</v>
      </c>
      <c r="K133" s="399">
        <v>54089.22</v>
      </c>
      <c r="L133" s="347">
        <v>75383.709999999992</v>
      </c>
      <c r="M133" s="98"/>
      <c r="N133" s="98"/>
      <c r="O133" s="117">
        <f t="shared" si="2"/>
        <v>13901.33</v>
      </c>
      <c r="P133" s="117">
        <v>0</v>
      </c>
      <c r="Q133" s="399">
        <f t="shared" si="3"/>
        <v>54089.22</v>
      </c>
    </row>
    <row r="134" spans="1:17" x14ac:dyDescent="0.2">
      <c r="A134" s="19" t="s">
        <v>297</v>
      </c>
      <c r="B134" s="12" t="s">
        <v>298</v>
      </c>
      <c r="C134" s="55" t="s">
        <v>299</v>
      </c>
      <c r="D134" s="320">
        <v>7563.75</v>
      </c>
      <c r="E134" s="363">
        <v>12905.59</v>
      </c>
      <c r="F134" s="117">
        <v>31966.29</v>
      </c>
      <c r="G134" s="117">
        <v>63189</v>
      </c>
      <c r="H134" s="30"/>
      <c r="I134" s="320">
        <v>7942.92</v>
      </c>
      <c r="J134" s="441">
        <v>12470.890000000001</v>
      </c>
      <c r="K134" s="399">
        <v>30028.49</v>
      </c>
      <c r="L134" s="347">
        <v>45496.5</v>
      </c>
      <c r="M134" s="98"/>
      <c r="N134" s="98"/>
      <c r="O134" s="117">
        <f t="shared" si="2"/>
        <v>7942.92</v>
      </c>
      <c r="P134" s="117">
        <v>0</v>
      </c>
      <c r="Q134" s="399">
        <f t="shared" si="3"/>
        <v>30028.49</v>
      </c>
    </row>
    <row r="135" spans="1:17" x14ac:dyDescent="0.2">
      <c r="A135" s="19" t="s">
        <v>300</v>
      </c>
      <c r="B135" s="12" t="s">
        <v>298</v>
      </c>
      <c r="C135" s="55" t="s">
        <v>301</v>
      </c>
      <c r="D135" s="320">
        <v>50155.040000000001</v>
      </c>
      <c r="E135" s="363">
        <v>84467.74</v>
      </c>
      <c r="F135" s="117">
        <v>203308.76</v>
      </c>
      <c r="G135" s="117">
        <v>232848.46</v>
      </c>
      <c r="H135" s="30"/>
      <c r="I135" s="320">
        <v>54159.38</v>
      </c>
      <c r="J135" s="441">
        <v>86050.08</v>
      </c>
      <c r="K135" s="399">
        <v>191367.73</v>
      </c>
      <c r="L135" s="347">
        <v>211151.19999999998</v>
      </c>
      <c r="M135" s="98"/>
      <c r="N135" s="98"/>
      <c r="O135" s="117">
        <f t="shared" si="2"/>
        <v>54159.38</v>
      </c>
      <c r="P135" s="117">
        <v>0</v>
      </c>
      <c r="Q135" s="399">
        <f t="shared" si="3"/>
        <v>191367.73</v>
      </c>
    </row>
    <row r="136" spans="1:17" x14ac:dyDescent="0.2">
      <c r="A136" s="19" t="s">
        <v>302</v>
      </c>
      <c r="B136" s="12" t="s">
        <v>303</v>
      </c>
      <c r="C136" s="55" t="s">
        <v>304</v>
      </c>
      <c r="D136" s="320">
        <v>154150.53</v>
      </c>
      <c r="E136" s="363">
        <v>262034.25</v>
      </c>
      <c r="F136" s="117">
        <v>673917.76</v>
      </c>
      <c r="G136" s="117">
        <v>802290.54</v>
      </c>
      <c r="H136" s="30"/>
      <c r="I136" s="320">
        <v>150649.03</v>
      </c>
      <c r="J136" s="441">
        <v>247182.21</v>
      </c>
      <c r="K136" s="399">
        <v>631329.69999999995</v>
      </c>
      <c r="L136" s="347">
        <v>576309.97999999986</v>
      </c>
      <c r="M136" s="98"/>
      <c r="N136" s="98"/>
      <c r="O136" s="117">
        <f t="shared" si="2"/>
        <v>150649.03</v>
      </c>
      <c r="P136" s="117">
        <v>0</v>
      </c>
      <c r="Q136" s="399">
        <f t="shared" si="3"/>
        <v>631329.69999999995</v>
      </c>
    </row>
    <row r="137" spans="1:17" x14ac:dyDescent="0.2">
      <c r="A137" s="19" t="s">
        <v>305</v>
      </c>
      <c r="B137" s="12" t="s">
        <v>303</v>
      </c>
      <c r="C137" s="55" t="s">
        <v>306</v>
      </c>
      <c r="D137" s="320">
        <v>50271.11</v>
      </c>
      <c r="E137" s="363">
        <v>80080.539999999994</v>
      </c>
      <c r="F137" s="117">
        <v>197692</v>
      </c>
      <c r="G137" s="117">
        <v>252058.58</v>
      </c>
      <c r="H137" s="30"/>
      <c r="I137" s="320">
        <v>56356.78</v>
      </c>
      <c r="J137" s="441">
        <v>87119.66</v>
      </c>
      <c r="K137" s="399">
        <v>208185.3</v>
      </c>
      <c r="L137" s="347">
        <v>223385.62000000002</v>
      </c>
      <c r="M137" s="98"/>
      <c r="N137" s="98"/>
      <c r="O137" s="117">
        <f t="shared" si="2"/>
        <v>56356.78</v>
      </c>
      <c r="P137" s="117">
        <v>0</v>
      </c>
      <c r="Q137" s="399">
        <f t="shared" si="3"/>
        <v>208185.3</v>
      </c>
    </row>
    <row r="138" spans="1:17" x14ac:dyDescent="0.2">
      <c r="A138" s="19" t="s">
        <v>307</v>
      </c>
      <c r="B138" s="12" t="s">
        <v>308</v>
      </c>
      <c r="C138" s="55" t="s">
        <v>309</v>
      </c>
      <c r="D138" s="320">
        <v>53741.36</v>
      </c>
      <c r="E138" s="363">
        <v>81272.100000000006</v>
      </c>
      <c r="F138" s="117">
        <v>191511.13</v>
      </c>
      <c r="G138" s="117">
        <v>294771.99</v>
      </c>
      <c r="H138" s="30"/>
      <c r="I138" s="320">
        <v>55619.56</v>
      </c>
      <c r="J138" s="441">
        <v>92203.040000000008</v>
      </c>
      <c r="K138" s="399">
        <v>220225.85</v>
      </c>
      <c r="L138" s="347">
        <v>227002.48</v>
      </c>
      <c r="M138" s="98"/>
      <c r="N138" s="98"/>
      <c r="O138" s="117">
        <f t="shared" ref="O138:O201" si="4">I138</f>
        <v>55619.56</v>
      </c>
      <c r="P138" s="117">
        <v>0</v>
      </c>
      <c r="Q138" s="399">
        <f t="shared" ref="Q138:Q201" si="5">K138</f>
        <v>220225.85</v>
      </c>
    </row>
    <row r="139" spans="1:17" x14ac:dyDescent="0.2">
      <c r="A139" s="19" t="s">
        <v>310</v>
      </c>
      <c r="B139" s="12" t="s">
        <v>308</v>
      </c>
      <c r="C139" s="55" t="s">
        <v>311</v>
      </c>
      <c r="D139" s="320">
        <v>37743.490000000005</v>
      </c>
      <c r="E139" s="363">
        <v>63529.24</v>
      </c>
      <c r="F139" s="117">
        <v>140613.13</v>
      </c>
      <c r="G139" s="117">
        <v>185626.03000000003</v>
      </c>
      <c r="H139" s="30"/>
      <c r="I139" s="320">
        <v>34617.480000000003</v>
      </c>
      <c r="J139" s="441">
        <v>56060.160000000003</v>
      </c>
      <c r="K139" s="399">
        <v>119931.75</v>
      </c>
      <c r="L139" s="347">
        <v>114529.05</v>
      </c>
      <c r="M139" s="98"/>
      <c r="N139" s="98"/>
      <c r="O139" s="117">
        <f t="shared" si="4"/>
        <v>34617.480000000003</v>
      </c>
      <c r="P139" s="117">
        <v>0</v>
      </c>
      <c r="Q139" s="399">
        <f t="shared" si="5"/>
        <v>119931.75</v>
      </c>
    </row>
    <row r="140" spans="1:17" x14ac:dyDescent="0.2">
      <c r="A140" s="19" t="s">
        <v>312</v>
      </c>
      <c r="B140" s="12" t="s">
        <v>313</v>
      </c>
      <c r="C140" s="55" t="s">
        <v>314</v>
      </c>
      <c r="D140" s="320">
        <v>248204.90999999997</v>
      </c>
      <c r="E140" s="363">
        <v>412011.65</v>
      </c>
      <c r="F140" s="117">
        <v>961194.02</v>
      </c>
      <c r="G140" s="117">
        <v>1838170.2100000004</v>
      </c>
      <c r="H140" s="30"/>
      <c r="I140" s="320">
        <v>210097.96</v>
      </c>
      <c r="J140" s="441">
        <v>327800.03000000003</v>
      </c>
      <c r="K140" s="399">
        <v>921290.23999999999</v>
      </c>
      <c r="L140" s="347">
        <v>1176447.0000000002</v>
      </c>
      <c r="M140" s="98"/>
      <c r="N140" s="98"/>
      <c r="O140" s="117">
        <f t="shared" si="4"/>
        <v>210097.96</v>
      </c>
      <c r="P140" s="117">
        <v>0</v>
      </c>
      <c r="Q140" s="399">
        <f t="shared" si="5"/>
        <v>921290.23999999999</v>
      </c>
    </row>
    <row r="141" spans="1:17" x14ac:dyDescent="0.2">
      <c r="A141" s="19" t="s">
        <v>315</v>
      </c>
      <c r="B141" s="12" t="s">
        <v>316</v>
      </c>
      <c r="C141" s="55" t="s">
        <v>317</v>
      </c>
      <c r="D141" s="320">
        <v>14623.26</v>
      </c>
      <c r="E141" s="363">
        <v>24691.89</v>
      </c>
      <c r="F141" s="117">
        <v>58723.23</v>
      </c>
      <c r="G141" s="117">
        <v>116215.02</v>
      </c>
      <c r="H141" s="30"/>
      <c r="I141" s="320">
        <v>12769.98</v>
      </c>
      <c r="J141" s="441">
        <v>22274.6</v>
      </c>
      <c r="K141" s="399">
        <v>49793.96</v>
      </c>
      <c r="L141" s="347">
        <v>85058.72</v>
      </c>
      <c r="M141" s="98"/>
      <c r="N141" s="98"/>
      <c r="O141" s="117">
        <f t="shared" si="4"/>
        <v>12769.98</v>
      </c>
      <c r="P141" s="117">
        <v>0</v>
      </c>
      <c r="Q141" s="399">
        <f t="shared" si="5"/>
        <v>49793.96</v>
      </c>
    </row>
    <row r="142" spans="1:17" x14ac:dyDescent="0.2">
      <c r="A142" s="19" t="s">
        <v>318</v>
      </c>
      <c r="B142" s="12" t="s">
        <v>316</v>
      </c>
      <c r="C142" s="55" t="s">
        <v>319</v>
      </c>
      <c r="D142" s="320">
        <v>45869.079999999994</v>
      </c>
      <c r="E142" s="363">
        <v>78376.639999999999</v>
      </c>
      <c r="F142" s="117">
        <v>186150.74</v>
      </c>
      <c r="G142" s="117">
        <v>350718.06</v>
      </c>
      <c r="H142" s="30"/>
      <c r="I142" s="320">
        <v>47424.83</v>
      </c>
      <c r="J142" s="441">
        <v>76427.53</v>
      </c>
      <c r="K142" s="399">
        <v>193636.61</v>
      </c>
      <c r="L142" s="347">
        <v>305353.57</v>
      </c>
      <c r="M142" s="98"/>
      <c r="N142" s="98"/>
      <c r="O142" s="117">
        <f t="shared" si="4"/>
        <v>47424.83</v>
      </c>
      <c r="P142" s="117">
        <v>0</v>
      </c>
      <c r="Q142" s="399">
        <f t="shared" si="5"/>
        <v>193636.61</v>
      </c>
    </row>
    <row r="143" spans="1:17" x14ac:dyDescent="0.2">
      <c r="A143" s="19" t="s">
        <v>320</v>
      </c>
      <c r="B143" s="12" t="s">
        <v>316</v>
      </c>
      <c r="C143" s="55" t="s">
        <v>321</v>
      </c>
      <c r="D143" s="320">
        <v>27761.86</v>
      </c>
      <c r="E143" s="363">
        <v>34721.82</v>
      </c>
      <c r="F143" s="117">
        <v>68496.72</v>
      </c>
      <c r="G143" s="117">
        <v>206872.23</v>
      </c>
      <c r="H143" s="30"/>
      <c r="I143" s="320">
        <v>36646.51</v>
      </c>
      <c r="J143" s="441">
        <v>49388.97</v>
      </c>
      <c r="K143" s="399">
        <v>132417.63</v>
      </c>
      <c r="L143" s="347">
        <v>273757.21999999997</v>
      </c>
      <c r="M143" s="98"/>
      <c r="N143" s="98"/>
      <c r="O143" s="117">
        <f t="shared" si="4"/>
        <v>36646.51</v>
      </c>
      <c r="P143" s="117">
        <v>0</v>
      </c>
      <c r="Q143" s="399">
        <f t="shared" si="5"/>
        <v>132417.63</v>
      </c>
    </row>
    <row r="144" spans="1:17" x14ac:dyDescent="0.2">
      <c r="A144" s="19" t="s">
        <v>322</v>
      </c>
      <c r="B144" s="12" t="s">
        <v>316</v>
      </c>
      <c r="C144" s="55" t="s">
        <v>323</v>
      </c>
      <c r="D144" s="320">
        <v>14024.64</v>
      </c>
      <c r="E144" s="363">
        <v>17431.39</v>
      </c>
      <c r="F144" s="117">
        <v>41545.800000000003</v>
      </c>
      <c r="G144" s="117">
        <v>104817.96</v>
      </c>
      <c r="H144" s="30"/>
      <c r="I144" s="320">
        <v>15218.53</v>
      </c>
      <c r="J144" s="441">
        <v>24061.81</v>
      </c>
      <c r="K144" s="399">
        <v>63233.599999999999</v>
      </c>
      <c r="L144" s="347">
        <v>99476.82</v>
      </c>
      <c r="M144" s="98"/>
      <c r="N144" s="98"/>
      <c r="O144" s="117">
        <f t="shared" si="4"/>
        <v>15218.53</v>
      </c>
      <c r="P144" s="117">
        <v>0</v>
      </c>
      <c r="Q144" s="399">
        <f t="shared" si="5"/>
        <v>63233.599999999999</v>
      </c>
    </row>
    <row r="145" spans="1:17" x14ac:dyDescent="0.2">
      <c r="A145" s="19" t="s">
        <v>324</v>
      </c>
      <c r="B145" s="12" t="s">
        <v>325</v>
      </c>
      <c r="C145" s="55" t="s">
        <v>326</v>
      </c>
      <c r="D145" s="320">
        <v>525905.65</v>
      </c>
      <c r="E145" s="363">
        <v>896140.96000000008</v>
      </c>
      <c r="F145" s="117">
        <v>2752167.69</v>
      </c>
      <c r="G145" s="117">
        <v>2916750.6299999994</v>
      </c>
      <c r="H145" s="30"/>
      <c r="I145" s="320">
        <v>508359.4</v>
      </c>
      <c r="J145" s="441">
        <v>772253.43</v>
      </c>
      <c r="K145" s="399">
        <v>2440015</v>
      </c>
      <c r="L145" s="347">
        <v>2665428.6999999993</v>
      </c>
      <c r="M145" s="98"/>
      <c r="N145" s="98"/>
      <c r="O145" s="117">
        <f t="shared" si="4"/>
        <v>508359.4</v>
      </c>
      <c r="P145" s="117">
        <v>0</v>
      </c>
      <c r="Q145" s="399">
        <f t="shared" si="5"/>
        <v>2440015</v>
      </c>
    </row>
    <row r="146" spans="1:17" x14ac:dyDescent="0.2">
      <c r="A146" s="19" t="s">
        <v>327</v>
      </c>
      <c r="B146" s="12" t="s">
        <v>325</v>
      </c>
      <c r="C146" s="55" t="s">
        <v>328</v>
      </c>
      <c r="D146" s="320">
        <v>776817.37</v>
      </c>
      <c r="E146" s="363">
        <v>1291960.8899999999</v>
      </c>
      <c r="F146" s="117">
        <v>3315861.53</v>
      </c>
      <c r="G146" s="117">
        <v>3496081.01</v>
      </c>
      <c r="H146" s="30"/>
      <c r="I146" s="320">
        <v>630576.73</v>
      </c>
      <c r="J146" s="441">
        <v>998072.30999999994</v>
      </c>
      <c r="K146" s="399">
        <v>2614343.15</v>
      </c>
      <c r="L146" s="347">
        <v>2611501.9700000002</v>
      </c>
      <c r="M146" s="98"/>
      <c r="N146" s="98"/>
      <c r="O146" s="117">
        <f t="shared" si="4"/>
        <v>630576.73</v>
      </c>
      <c r="P146" s="117">
        <v>0</v>
      </c>
      <c r="Q146" s="399">
        <f t="shared" si="5"/>
        <v>2614343.15</v>
      </c>
    </row>
    <row r="147" spans="1:17" x14ac:dyDescent="0.2">
      <c r="A147" s="19" t="s">
        <v>329</v>
      </c>
      <c r="B147" s="12" t="s">
        <v>330</v>
      </c>
      <c r="C147" s="55" t="s">
        <v>331</v>
      </c>
      <c r="D147" s="320">
        <v>55629.49</v>
      </c>
      <c r="E147" s="363">
        <v>94577.94</v>
      </c>
      <c r="F147" s="117">
        <v>223165.8</v>
      </c>
      <c r="G147" s="117">
        <v>391443.95999999996</v>
      </c>
      <c r="H147" s="30"/>
      <c r="I147" s="320">
        <v>55091.27</v>
      </c>
      <c r="J147" s="441">
        <v>89313.34</v>
      </c>
      <c r="K147" s="399">
        <v>207836.66</v>
      </c>
      <c r="L147" s="347">
        <v>301325.49999999994</v>
      </c>
      <c r="M147" s="98"/>
      <c r="N147" s="98"/>
      <c r="O147" s="117">
        <f t="shared" si="4"/>
        <v>55091.27</v>
      </c>
      <c r="P147" s="117">
        <v>0</v>
      </c>
      <c r="Q147" s="399">
        <f t="shared" si="5"/>
        <v>207836.66</v>
      </c>
    </row>
    <row r="148" spans="1:17" x14ac:dyDescent="0.2">
      <c r="A148" s="19" t="s">
        <v>332</v>
      </c>
      <c r="B148" s="12" t="s">
        <v>330</v>
      </c>
      <c r="C148" s="55" t="s">
        <v>333</v>
      </c>
      <c r="D148" s="320">
        <v>48042.14</v>
      </c>
      <c r="E148" s="363">
        <v>77895.47</v>
      </c>
      <c r="F148" s="117">
        <v>188870.44</v>
      </c>
      <c r="G148" s="117">
        <v>321565.3</v>
      </c>
      <c r="H148" s="30"/>
      <c r="I148" s="320">
        <v>52093.06</v>
      </c>
      <c r="J148" s="441">
        <v>82425.010000000009</v>
      </c>
      <c r="K148" s="399">
        <v>200237.62</v>
      </c>
      <c r="L148" s="347">
        <v>275894.94</v>
      </c>
      <c r="M148" s="98"/>
      <c r="N148" s="98"/>
      <c r="O148" s="117">
        <f t="shared" si="4"/>
        <v>52093.06</v>
      </c>
      <c r="P148" s="117">
        <v>0</v>
      </c>
      <c r="Q148" s="399">
        <f t="shared" si="5"/>
        <v>200237.62</v>
      </c>
    </row>
    <row r="149" spans="1:17" x14ac:dyDescent="0.2">
      <c r="A149" s="19" t="s">
        <v>334</v>
      </c>
      <c r="B149" s="12" t="s">
        <v>335</v>
      </c>
      <c r="C149" s="55" t="s">
        <v>336</v>
      </c>
      <c r="D149" s="320">
        <v>33175.919999999998</v>
      </c>
      <c r="E149" s="363">
        <v>56525.929999999993</v>
      </c>
      <c r="F149" s="117">
        <v>142150.57</v>
      </c>
      <c r="G149" s="117">
        <v>234834.13</v>
      </c>
      <c r="H149" s="30"/>
      <c r="I149" s="320">
        <v>33037.33</v>
      </c>
      <c r="J149" s="441">
        <v>54130.520000000004</v>
      </c>
      <c r="K149" s="399">
        <v>138670.21</v>
      </c>
      <c r="L149" s="347">
        <v>177441.95</v>
      </c>
      <c r="M149" s="98"/>
      <c r="N149" s="98"/>
      <c r="O149" s="117">
        <f t="shared" si="4"/>
        <v>33037.33</v>
      </c>
      <c r="P149" s="117">
        <v>0</v>
      </c>
      <c r="Q149" s="399">
        <f t="shared" si="5"/>
        <v>138670.21</v>
      </c>
    </row>
    <row r="150" spans="1:17" x14ac:dyDescent="0.2">
      <c r="A150" s="19" t="s">
        <v>337</v>
      </c>
      <c r="B150" s="12" t="s">
        <v>335</v>
      </c>
      <c r="C150" s="55" t="s">
        <v>338</v>
      </c>
      <c r="D150" s="320">
        <v>43913.659999999996</v>
      </c>
      <c r="E150" s="363">
        <v>75194.100000000006</v>
      </c>
      <c r="F150" s="117">
        <v>197718.73</v>
      </c>
      <c r="G150" s="117">
        <v>324257.18000000005</v>
      </c>
      <c r="H150" s="30"/>
      <c r="I150" s="320">
        <v>45699.170000000006</v>
      </c>
      <c r="J150" s="441">
        <v>74294.36</v>
      </c>
      <c r="K150" s="399">
        <v>189638.33</v>
      </c>
      <c r="L150" s="347">
        <v>264771.45999999996</v>
      </c>
      <c r="M150" s="98"/>
      <c r="N150" s="98"/>
      <c r="O150" s="117">
        <f t="shared" si="4"/>
        <v>45699.170000000006</v>
      </c>
      <c r="P150" s="117">
        <v>0</v>
      </c>
      <c r="Q150" s="399">
        <f t="shared" si="5"/>
        <v>189638.33</v>
      </c>
    </row>
    <row r="151" spans="1:17" x14ac:dyDescent="0.2">
      <c r="A151" s="19" t="s">
        <v>339</v>
      </c>
      <c r="B151" s="12" t="s">
        <v>335</v>
      </c>
      <c r="C151" s="55" t="s">
        <v>340</v>
      </c>
      <c r="D151" s="320">
        <v>27989.72</v>
      </c>
      <c r="E151" s="363">
        <v>40098.71</v>
      </c>
      <c r="F151" s="117">
        <v>102086.31</v>
      </c>
      <c r="G151" s="117">
        <v>211968.63000000003</v>
      </c>
      <c r="H151" s="30"/>
      <c r="I151" s="320">
        <v>29542.44</v>
      </c>
      <c r="J151" s="441">
        <v>48021.43</v>
      </c>
      <c r="K151" s="399">
        <v>121956.5</v>
      </c>
      <c r="L151" s="347">
        <v>166150.91999999998</v>
      </c>
      <c r="M151" s="98"/>
      <c r="N151" s="98"/>
      <c r="O151" s="117">
        <f t="shared" si="4"/>
        <v>29542.44</v>
      </c>
      <c r="P151" s="117">
        <v>0</v>
      </c>
      <c r="Q151" s="399">
        <f t="shared" si="5"/>
        <v>121956.5</v>
      </c>
    </row>
    <row r="152" spans="1:17" x14ac:dyDescent="0.2">
      <c r="A152" s="19" t="s">
        <v>341</v>
      </c>
      <c r="B152" s="12" t="s">
        <v>342</v>
      </c>
      <c r="C152" s="55" t="s">
        <v>343</v>
      </c>
      <c r="D152" s="320">
        <v>38239.299999999996</v>
      </c>
      <c r="E152" s="363">
        <v>65474.49</v>
      </c>
      <c r="F152" s="117">
        <v>170641.78</v>
      </c>
      <c r="G152" s="117">
        <v>234649.79000000004</v>
      </c>
      <c r="H152" s="30"/>
      <c r="I152" s="320">
        <v>39746.050000000003</v>
      </c>
      <c r="J152" s="441">
        <v>64670.9</v>
      </c>
      <c r="K152" s="399">
        <v>168122.23</v>
      </c>
      <c r="L152" s="347">
        <v>359606.75</v>
      </c>
      <c r="M152" s="98"/>
      <c r="N152" s="98"/>
      <c r="O152" s="117">
        <f t="shared" si="4"/>
        <v>39746.050000000003</v>
      </c>
      <c r="P152" s="117">
        <v>0</v>
      </c>
      <c r="Q152" s="399">
        <f t="shared" si="5"/>
        <v>168122.23</v>
      </c>
    </row>
    <row r="153" spans="1:17" x14ac:dyDescent="0.2">
      <c r="A153" s="19" t="s">
        <v>344</v>
      </c>
      <c r="B153" s="12" t="s">
        <v>342</v>
      </c>
      <c r="C153" s="55" t="s">
        <v>345</v>
      </c>
      <c r="D153" s="320">
        <v>196151.39</v>
      </c>
      <c r="E153" s="363">
        <v>335564.93</v>
      </c>
      <c r="F153" s="117">
        <v>895588.02</v>
      </c>
      <c r="G153" s="117">
        <v>2227041.9800000004</v>
      </c>
      <c r="H153" s="30"/>
      <c r="I153" s="320">
        <v>204421.36000000002</v>
      </c>
      <c r="J153" s="441">
        <v>329668.20999999996</v>
      </c>
      <c r="K153" s="399">
        <v>886345.19</v>
      </c>
      <c r="L153" s="347">
        <v>1280909.8999999999</v>
      </c>
      <c r="M153" s="98"/>
      <c r="N153" s="98"/>
      <c r="O153" s="117">
        <f t="shared" si="4"/>
        <v>204421.36000000002</v>
      </c>
      <c r="P153" s="117">
        <v>0</v>
      </c>
      <c r="Q153" s="399">
        <f t="shared" si="5"/>
        <v>886345.19</v>
      </c>
    </row>
    <row r="154" spans="1:17" x14ac:dyDescent="0.2">
      <c r="A154" s="19" t="s">
        <v>346</v>
      </c>
      <c r="B154" s="12" t="s">
        <v>342</v>
      </c>
      <c r="C154" s="55" t="s">
        <v>347</v>
      </c>
      <c r="D154" s="320">
        <v>81567.19</v>
      </c>
      <c r="E154" s="363">
        <v>79733.22</v>
      </c>
      <c r="F154" s="117">
        <v>198750.18</v>
      </c>
      <c r="G154" s="117">
        <v>436389.6</v>
      </c>
      <c r="H154" s="30"/>
      <c r="I154" s="320">
        <v>88545.47</v>
      </c>
      <c r="J154" s="441">
        <v>139943.32</v>
      </c>
      <c r="K154" s="399">
        <v>362425.46</v>
      </c>
      <c r="L154" s="347">
        <v>476584.11000000004</v>
      </c>
      <c r="M154" s="98"/>
      <c r="N154" s="98"/>
      <c r="O154" s="117">
        <f t="shared" si="4"/>
        <v>88545.47</v>
      </c>
      <c r="P154" s="117">
        <v>0</v>
      </c>
      <c r="Q154" s="399">
        <f t="shared" si="5"/>
        <v>362425.46</v>
      </c>
    </row>
    <row r="155" spans="1:17" x14ac:dyDescent="0.2">
      <c r="A155" s="19" t="s">
        <v>348</v>
      </c>
      <c r="B155" s="12" t="s">
        <v>349</v>
      </c>
      <c r="C155" s="55" t="s">
        <v>350</v>
      </c>
      <c r="D155" s="320">
        <v>26956.25</v>
      </c>
      <c r="E155" s="363">
        <v>39376.46</v>
      </c>
      <c r="F155" s="117">
        <v>92312.94</v>
      </c>
      <c r="G155" s="117">
        <v>322692.19999999995</v>
      </c>
      <c r="H155" s="30"/>
      <c r="I155" s="320">
        <v>26799.07</v>
      </c>
      <c r="J155" s="441">
        <v>46248.33</v>
      </c>
      <c r="K155" s="399">
        <v>106938.13</v>
      </c>
      <c r="L155" s="347">
        <v>123525.33</v>
      </c>
      <c r="M155" s="98"/>
      <c r="N155" s="98"/>
      <c r="O155" s="117">
        <f t="shared" si="4"/>
        <v>26799.07</v>
      </c>
      <c r="P155" s="117">
        <v>0</v>
      </c>
      <c r="Q155" s="399">
        <f t="shared" si="5"/>
        <v>106938.13</v>
      </c>
    </row>
    <row r="156" spans="1:17" x14ac:dyDescent="0.2">
      <c r="A156" s="19" t="s">
        <v>351</v>
      </c>
      <c r="B156" s="12" t="s">
        <v>349</v>
      </c>
      <c r="C156" s="55" t="s">
        <v>352</v>
      </c>
      <c r="D156" s="320">
        <v>41540.67</v>
      </c>
      <c r="E156" s="363">
        <v>62510.07</v>
      </c>
      <c r="F156" s="117">
        <v>154827.51999999999</v>
      </c>
      <c r="G156" s="117">
        <v>288725.2</v>
      </c>
      <c r="H156" s="30"/>
      <c r="I156" s="320">
        <v>43488.18</v>
      </c>
      <c r="J156" s="441">
        <v>71270.55</v>
      </c>
      <c r="K156" s="399">
        <v>193666.84</v>
      </c>
      <c r="L156" s="347">
        <v>213454.6</v>
      </c>
      <c r="M156" s="98"/>
      <c r="N156" s="98"/>
      <c r="O156" s="117">
        <f t="shared" si="4"/>
        <v>43488.18</v>
      </c>
      <c r="P156" s="117">
        <v>0</v>
      </c>
      <c r="Q156" s="399">
        <f t="shared" si="5"/>
        <v>193666.84</v>
      </c>
    </row>
    <row r="157" spans="1:17" x14ac:dyDescent="0.2">
      <c r="A157" s="19" t="s">
        <v>353</v>
      </c>
      <c r="B157" s="12" t="s">
        <v>349</v>
      </c>
      <c r="C157" s="55" t="s">
        <v>354</v>
      </c>
      <c r="D157" s="320">
        <v>32061.5</v>
      </c>
      <c r="E157" s="363">
        <v>56723.92</v>
      </c>
      <c r="F157" s="117">
        <v>150668.99</v>
      </c>
      <c r="G157" s="117">
        <v>425254.79</v>
      </c>
      <c r="H157" s="30"/>
      <c r="I157" s="320">
        <v>38014.89</v>
      </c>
      <c r="J157" s="441">
        <v>54592.68</v>
      </c>
      <c r="K157" s="399">
        <v>152051.42000000001</v>
      </c>
      <c r="L157" s="347">
        <v>426537.66999999993</v>
      </c>
      <c r="M157" s="98"/>
      <c r="N157" s="98"/>
      <c r="O157" s="117">
        <f t="shared" si="4"/>
        <v>38014.89</v>
      </c>
      <c r="P157" s="117">
        <v>0</v>
      </c>
      <c r="Q157" s="399">
        <f t="shared" si="5"/>
        <v>152051.42000000001</v>
      </c>
    </row>
    <row r="158" spans="1:17" x14ac:dyDescent="0.2">
      <c r="A158" s="19" t="s">
        <v>355</v>
      </c>
      <c r="B158" s="12" t="s">
        <v>356</v>
      </c>
      <c r="C158" s="55" t="s">
        <v>357</v>
      </c>
      <c r="D158" s="320">
        <v>0</v>
      </c>
      <c r="E158" s="363">
        <v>0</v>
      </c>
      <c r="F158" s="117">
        <v>0</v>
      </c>
      <c r="G158" s="117">
        <v>14237.99</v>
      </c>
      <c r="H158" s="30"/>
      <c r="I158" s="320">
        <v>0</v>
      </c>
      <c r="J158" s="441">
        <v>0</v>
      </c>
      <c r="K158" s="399">
        <v>0</v>
      </c>
      <c r="L158" s="347">
        <v>19408.579999999998</v>
      </c>
      <c r="M158" s="98"/>
      <c r="N158" s="98"/>
      <c r="O158" s="117">
        <f t="shared" si="4"/>
        <v>0</v>
      </c>
      <c r="P158" s="117">
        <v>0</v>
      </c>
      <c r="Q158" s="399">
        <f t="shared" si="5"/>
        <v>0</v>
      </c>
    </row>
    <row r="159" spans="1:17" x14ac:dyDescent="0.2">
      <c r="A159" s="19" t="s">
        <v>358</v>
      </c>
      <c r="B159" s="12" t="s">
        <v>359</v>
      </c>
      <c r="C159" s="55" t="s">
        <v>360</v>
      </c>
      <c r="D159" s="320">
        <v>38660.340000000004</v>
      </c>
      <c r="E159" s="363">
        <v>46947</v>
      </c>
      <c r="F159" s="117">
        <v>121198.98</v>
      </c>
      <c r="G159" s="117">
        <v>370729.25000000006</v>
      </c>
      <c r="H159" s="30"/>
      <c r="I159" s="320">
        <v>41893.329999999994</v>
      </c>
      <c r="J159" s="441">
        <v>66328.820000000007</v>
      </c>
      <c r="K159" s="399">
        <v>176388.11</v>
      </c>
      <c r="L159" s="347">
        <v>392414.86</v>
      </c>
      <c r="M159" s="98"/>
      <c r="N159" s="98"/>
      <c r="O159" s="117">
        <f t="shared" si="4"/>
        <v>41893.329999999994</v>
      </c>
      <c r="P159" s="117">
        <v>0</v>
      </c>
      <c r="Q159" s="399">
        <f t="shared" si="5"/>
        <v>176388.11</v>
      </c>
    </row>
    <row r="160" spans="1:17" x14ac:dyDescent="0.2">
      <c r="A160" s="19" t="s">
        <v>361</v>
      </c>
      <c r="B160" s="12" t="s">
        <v>359</v>
      </c>
      <c r="C160" s="55" t="s">
        <v>362</v>
      </c>
      <c r="D160" s="320">
        <v>20343.05</v>
      </c>
      <c r="E160" s="363">
        <v>27069.56</v>
      </c>
      <c r="F160" s="117">
        <v>63947.25</v>
      </c>
      <c r="G160" s="117">
        <v>121960.48000000001</v>
      </c>
      <c r="H160" s="30"/>
      <c r="I160" s="320">
        <v>21332.97</v>
      </c>
      <c r="J160" s="441">
        <v>34902.19</v>
      </c>
      <c r="K160" s="399">
        <v>88567.12</v>
      </c>
      <c r="L160" s="347">
        <v>111013.75</v>
      </c>
      <c r="M160" s="98"/>
      <c r="N160" s="98"/>
      <c r="O160" s="117">
        <f t="shared" si="4"/>
        <v>21332.97</v>
      </c>
      <c r="P160" s="117">
        <v>0</v>
      </c>
      <c r="Q160" s="399">
        <f t="shared" si="5"/>
        <v>88567.12</v>
      </c>
    </row>
    <row r="161" spans="1:17" x14ac:dyDescent="0.2">
      <c r="A161" s="19" t="s">
        <v>363</v>
      </c>
      <c r="B161" s="12" t="s">
        <v>364</v>
      </c>
      <c r="C161" s="55" t="s">
        <v>365</v>
      </c>
      <c r="D161" s="320">
        <v>9070.94</v>
      </c>
      <c r="E161" s="363">
        <v>13353.97</v>
      </c>
      <c r="F161" s="117">
        <v>29785.38</v>
      </c>
      <c r="G161" s="117">
        <v>74946.489999999991</v>
      </c>
      <c r="H161" s="30"/>
      <c r="I161" s="320">
        <v>11521.59</v>
      </c>
      <c r="J161" s="441">
        <v>16094.11</v>
      </c>
      <c r="K161" s="399">
        <v>34951.22</v>
      </c>
      <c r="L161" s="347">
        <v>177382.23</v>
      </c>
      <c r="M161" s="98"/>
      <c r="N161" s="98"/>
      <c r="O161" s="117">
        <f t="shared" si="4"/>
        <v>11521.59</v>
      </c>
      <c r="P161" s="117">
        <v>0</v>
      </c>
      <c r="Q161" s="399">
        <f t="shared" si="5"/>
        <v>34951.22</v>
      </c>
    </row>
    <row r="162" spans="1:17" x14ac:dyDescent="0.2">
      <c r="A162" s="19" t="s">
        <v>366</v>
      </c>
      <c r="B162" s="12" t="s">
        <v>364</v>
      </c>
      <c r="C162" s="55" t="s">
        <v>367</v>
      </c>
      <c r="D162" s="320">
        <v>17711.300000000003</v>
      </c>
      <c r="E162" s="363">
        <v>25090.620000000003</v>
      </c>
      <c r="F162" s="117">
        <v>57886.37</v>
      </c>
      <c r="G162" s="117">
        <v>94429.37</v>
      </c>
      <c r="H162" s="30"/>
      <c r="I162" s="320">
        <v>18541.55</v>
      </c>
      <c r="J162" s="441">
        <v>30386.95</v>
      </c>
      <c r="K162" s="399">
        <v>66942.94</v>
      </c>
      <c r="L162" s="347">
        <v>142178.42000000001</v>
      </c>
      <c r="M162" s="98"/>
      <c r="N162" s="98"/>
      <c r="O162" s="117">
        <f t="shared" si="4"/>
        <v>18541.55</v>
      </c>
      <c r="P162" s="117">
        <v>0</v>
      </c>
      <c r="Q162" s="399">
        <f t="shared" si="5"/>
        <v>66942.94</v>
      </c>
    </row>
    <row r="163" spans="1:17" x14ac:dyDescent="0.2">
      <c r="A163" s="19" t="s">
        <v>368</v>
      </c>
      <c r="B163" s="12" t="s">
        <v>369</v>
      </c>
      <c r="C163" s="55" t="s">
        <v>370</v>
      </c>
      <c r="D163" s="320">
        <v>249905.12999999998</v>
      </c>
      <c r="E163" s="363">
        <v>429519.66</v>
      </c>
      <c r="F163" s="117">
        <v>1167927.76</v>
      </c>
      <c r="G163" s="117">
        <v>1755138.1099999996</v>
      </c>
      <c r="H163" s="30"/>
      <c r="I163" s="320">
        <v>260556.49</v>
      </c>
      <c r="J163" s="441">
        <v>388919.76</v>
      </c>
      <c r="K163" s="399">
        <v>1076161</v>
      </c>
      <c r="L163" s="347">
        <v>1445488.2399999998</v>
      </c>
      <c r="M163" s="98"/>
      <c r="N163" s="98"/>
      <c r="O163" s="117">
        <f t="shared" si="4"/>
        <v>260556.49</v>
      </c>
      <c r="P163" s="117">
        <v>0</v>
      </c>
      <c r="Q163" s="399">
        <f t="shared" si="5"/>
        <v>1076161</v>
      </c>
    </row>
    <row r="164" spans="1:17" x14ac:dyDescent="0.2">
      <c r="A164" s="19" t="s">
        <v>371</v>
      </c>
      <c r="B164" s="12" t="s">
        <v>372</v>
      </c>
      <c r="C164" s="55" t="s">
        <v>373</v>
      </c>
      <c r="D164" s="320">
        <v>82931.23</v>
      </c>
      <c r="E164" s="363">
        <v>121514.58</v>
      </c>
      <c r="F164" s="117">
        <v>324935.65999999997</v>
      </c>
      <c r="G164" s="117">
        <v>392046.39</v>
      </c>
      <c r="H164" s="30"/>
      <c r="I164" s="320">
        <v>89541.13</v>
      </c>
      <c r="J164" s="441">
        <v>142283.57</v>
      </c>
      <c r="K164" s="399">
        <v>371860.76</v>
      </c>
      <c r="L164" s="347">
        <v>285772.43999999994</v>
      </c>
      <c r="M164" s="98"/>
      <c r="N164" s="98"/>
      <c r="O164" s="117">
        <f t="shared" si="4"/>
        <v>89541.13</v>
      </c>
      <c r="P164" s="117">
        <v>0</v>
      </c>
      <c r="Q164" s="399">
        <f t="shared" si="5"/>
        <v>371860.76</v>
      </c>
    </row>
    <row r="165" spans="1:17" x14ac:dyDescent="0.2">
      <c r="A165" s="19" t="s">
        <v>374</v>
      </c>
      <c r="B165" s="12" t="s">
        <v>372</v>
      </c>
      <c r="C165" s="55" t="s">
        <v>375</v>
      </c>
      <c r="D165" s="320">
        <v>241164.47</v>
      </c>
      <c r="E165" s="363">
        <v>410470.60000000003</v>
      </c>
      <c r="F165" s="117">
        <v>1197676.5</v>
      </c>
      <c r="G165" s="117">
        <v>1373495.87</v>
      </c>
      <c r="H165" s="30"/>
      <c r="I165" s="320">
        <v>231183.11</v>
      </c>
      <c r="J165" s="441">
        <v>390431.23</v>
      </c>
      <c r="K165" s="399">
        <v>1078490.3600000001</v>
      </c>
      <c r="L165" s="347">
        <v>1173524.07</v>
      </c>
      <c r="M165" s="98"/>
      <c r="N165" s="98"/>
      <c r="O165" s="117">
        <f t="shared" si="4"/>
        <v>231183.11</v>
      </c>
      <c r="P165" s="117">
        <v>0</v>
      </c>
      <c r="Q165" s="399">
        <f t="shared" si="5"/>
        <v>1078490.3600000001</v>
      </c>
    </row>
    <row r="166" spans="1:17" x14ac:dyDescent="0.2">
      <c r="A166" s="19" t="s">
        <v>376</v>
      </c>
      <c r="B166" s="12" t="s">
        <v>377</v>
      </c>
      <c r="C166" s="55" t="s">
        <v>378</v>
      </c>
      <c r="D166" s="320">
        <v>62179.95</v>
      </c>
      <c r="E166" s="363">
        <v>105296.98999999999</v>
      </c>
      <c r="F166" s="117">
        <v>245029.47</v>
      </c>
      <c r="G166" s="117">
        <v>297046.5</v>
      </c>
      <c r="H166" s="30"/>
      <c r="I166" s="320">
        <v>65403.86</v>
      </c>
      <c r="J166" s="441">
        <v>106762.17000000001</v>
      </c>
      <c r="K166" s="399">
        <v>243586.97</v>
      </c>
      <c r="L166" s="347">
        <v>249108.13999999998</v>
      </c>
      <c r="M166" s="98"/>
      <c r="N166" s="98"/>
      <c r="O166" s="117">
        <f t="shared" si="4"/>
        <v>65403.86</v>
      </c>
      <c r="P166" s="117">
        <v>0</v>
      </c>
      <c r="Q166" s="399">
        <f t="shared" si="5"/>
        <v>243586.97</v>
      </c>
    </row>
    <row r="167" spans="1:17" x14ac:dyDescent="0.2">
      <c r="A167" s="19" t="s">
        <v>379</v>
      </c>
      <c r="B167" s="12" t="s">
        <v>377</v>
      </c>
      <c r="C167" s="55" t="s">
        <v>380</v>
      </c>
      <c r="D167" s="320">
        <v>40958.379999999997</v>
      </c>
      <c r="E167" s="363">
        <v>68384.33</v>
      </c>
      <c r="F167" s="117">
        <v>145830.07</v>
      </c>
      <c r="G167" s="117">
        <v>254428.5</v>
      </c>
      <c r="H167" s="30"/>
      <c r="I167" s="320">
        <v>34692.21</v>
      </c>
      <c r="J167" s="441">
        <v>49301.2</v>
      </c>
      <c r="K167" s="399">
        <v>97839.3</v>
      </c>
      <c r="L167" s="347">
        <v>114354.67</v>
      </c>
      <c r="M167" s="98"/>
      <c r="N167" s="98"/>
      <c r="O167" s="117">
        <f t="shared" si="4"/>
        <v>34692.21</v>
      </c>
      <c r="P167" s="117">
        <v>0</v>
      </c>
      <c r="Q167" s="399">
        <f t="shared" si="5"/>
        <v>97839.3</v>
      </c>
    </row>
    <row r="168" spans="1:17" x14ac:dyDescent="0.2">
      <c r="A168" s="19" t="s">
        <v>381</v>
      </c>
      <c r="B168" s="12" t="s">
        <v>377</v>
      </c>
      <c r="C168" s="55" t="s">
        <v>382</v>
      </c>
      <c r="D168" s="320">
        <v>31479.649999999998</v>
      </c>
      <c r="E168" s="363">
        <v>54699.49</v>
      </c>
      <c r="F168" s="117">
        <v>145630.87</v>
      </c>
      <c r="G168" s="117">
        <v>185802.79999999996</v>
      </c>
      <c r="H168" s="30"/>
      <c r="I168" s="320">
        <v>35380.230000000003</v>
      </c>
      <c r="J168" s="441">
        <v>44015.39</v>
      </c>
      <c r="K168" s="399">
        <v>103994.35</v>
      </c>
      <c r="L168" s="347">
        <v>135064.16</v>
      </c>
      <c r="M168" s="98"/>
      <c r="N168" s="98"/>
      <c r="O168" s="117">
        <f t="shared" si="4"/>
        <v>35380.230000000003</v>
      </c>
      <c r="P168" s="117">
        <v>0</v>
      </c>
      <c r="Q168" s="399">
        <f t="shared" si="5"/>
        <v>103994.35</v>
      </c>
    </row>
    <row r="169" spans="1:17" x14ac:dyDescent="0.2">
      <c r="A169" s="19" t="s">
        <v>383</v>
      </c>
      <c r="B169" s="12" t="s">
        <v>377</v>
      </c>
      <c r="C169" s="55" t="s">
        <v>384</v>
      </c>
      <c r="D169" s="320">
        <v>20839.879999999997</v>
      </c>
      <c r="E169" s="363">
        <v>34448.240000000005</v>
      </c>
      <c r="F169" s="117">
        <v>75727.72</v>
      </c>
      <c r="G169" s="117">
        <v>101694.44</v>
      </c>
      <c r="H169" s="30"/>
      <c r="I169" s="320">
        <v>21637.81</v>
      </c>
      <c r="J169" s="441">
        <v>35754.600000000006</v>
      </c>
      <c r="K169" s="399">
        <v>71020.23</v>
      </c>
      <c r="L169" s="347">
        <v>164296.70000000001</v>
      </c>
      <c r="M169" s="98"/>
      <c r="N169" s="98"/>
      <c r="O169" s="117">
        <f t="shared" si="4"/>
        <v>21637.81</v>
      </c>
      <c r="P169" s="117">
        <v>0</v>
      </c>
      <c r="Q169" s="399">
        <f t="shared" si="5"/>
        <v>71020.23</v>
      </c>
    </row>
    <row r="170" spans="1:17" x14ac:dyDescent="0.2">
      <c r="A170" s="19" t="s">
        <v>385</v>
      </c>
      <c r="B170" s="12" t="s">
        <v>377</v>
      </c>
      <c r="C170" s="55" t="s">
        <v>386</v>
      </c>
      <c r="D170" s="320">
        <v>37697.530000000006</v>
      </c>
      <c r="E170" s="363">
        <v>62686.729999999996</v>
      </c>
      <c r="F170" s="117">
        <v>133334.32999999999</v>
      </c>
      <c r="G170" s="117">
        <v>224660.3</v>
      </c>
      <c r="H170" s="30"/>
      <c r="I170" s="320">
        <v>29944.52</v>
      </c>
      <c r="J170" s="441">
        <v>50567.21</v>
      </c>
      <c r="K170" s="399">
        <v>97737.43</v>
      </c>
      <c r="L170" s="347">
        <v>164788.75999999998</v>
      </c>
      <c r="M170" s="98"/>
      <c r="N170" s="98"/>
      <c r="O170" s="117">
        <f t="shared" si="4"/>
        <v>29944.52</v>
      </c>
      <c r="P170" s="117">
        <v>0</v>
      </c>
      <c r="Q170" s="399">
        <f t="shared" si="5"/>
        <v>97737.43</v>
      </c>
    </row>
    <row r="171" spans="1:17" x14ac:dyDescent="0.2">
      <c r="A171" s="19" t="s">
        <v>387</v>
      </c>
      <c r="B171" s="12" t="s">
        <v>388</v>
      </c>
      <c r="C171" s="55" t="s">
        <v>389</v>
      </c>
      <c r="D171" s="320">
        <v>144002.06</v>
      </c>
      <c r="E171" s="363">
        <v>240852.40999999997</v>
      </c>
      <c r="F171" s="117">
        <v>599465.12</v>
      </c>
      <c r="G171" s="117">
        <v>946021.64000000025</v>
      </c>
      <c r="H171" s="30"/>
      <c r="I171" s="320">
        <v>119087.1</v>
      </c>
      <c r="J171" s="441">
        <v>203040.98</v>
      </c>
      <c r="K171" s="399">
        <v>514588.5</v>
      </c>
      <c r="L171" s="347">
        <v>590247.46000000008</v>
      </c>
      <c r="M171" s="98"/>
      <c r="N171" s="98"/>
      <c r="O171" s="117">
        <f t="shared" si="4"/>
        <v>119087.1</v>
      </c>
      <c r="P171" s="117">
        <v>0</v>
      </c>
      <c r="Q171" s="399">
        <f t="shared" si="5"/>
        <v>514588.5</v>
      </c>
    </row>
    <row r="172" spans="1:17" x14ac:dyDescent="0.2">
      <c r="A172" s="19" t="s">
        <v>390</v>
      </c>
      <c r="B172" s="12" t="s">
        <v>388</v>
      </c>
      <c r="C172" s="55" t="s">
        <v>391</v>
      </c>
      <c r="D172" s="320">
        <v>118404.45</v>
      </c>
      <c r="E172" s="363">
        <v>210300.53</v>
      </c>
      <c r="F172" s="117">
        <v>520786.02</v>
      </c>
      <c r="G172" s="117">
        <v>637178.65000000014</v>
      </c>
      <c r="H172" s="30"/>
      <c r="I172" s="320">
        <v>128135.51</v>
      </c>
      <c r="J172" s="441">
        <v>204648.87</v>
      </c>
      <c r="K172" s="399">
        <v>514623.54</v>
      </c>
      <c r="L172" s="347">
        <v>712242.60000000009</v>
      </c>
      <c r="M172" s="98"/>
      <c r="N172" s="98"/>
      <c r="O172" s="117">
        <f t="shared" si="4"/>
        <v>128135.51</v>
      </c>
      <c r="P172" s="117">
        <v>0</v>
      </c>
      <c r="Q172" s="399">
        <f t="shared" si="5"/>
        <v>514623.54</v>
      </c>
    </row>
    <row r="173" spans="1:17" x14ac:dyDescent="0.2">
      <c r="A173" s="19" t="s">
        <v>392</v>
      </c>
      <c r="B173" s="12" t="s">
        <v>388</v>
      </c>
      <c r="C173" s="55" t="s">
        <v>393</v>
      </c>
      <c r="D173" s="320">
        <v>237482.82</v>
      </c>
      <c r="E173" s="363">
        <v>407956.11</v>
      </c>
      <c r="F173" s="117">
        <v>1022280.31</v>
      </c>
      <c r="G173" s="117">
        <v>1452516.06</v>
      </c>
      <c r="H173" s="30"/>
      <c r="I173" s="320">
        <v>247575.91</v>
      </c>
      <c r="J173" s="441">
        <v>295511.27</v>
      </c>
      <c r="K173" s="399">
        <v>726278.83</v>
      </c>
      <c r="L173" s="347">
        <v>854033.39999999979</v>
      </c>
      <c r="M173" s="98"/>
      <c r="N173" s="98"/>
      <c r="O173" s="117">
        <f t="shared" si="4"/>
        <v>247575.91</v>
      </c>
      <c r="P173" s="117">
        <v>0</v>
      </c>
      <c r="Q173" s="399">
        <f t="shared" si="5"/>
        <v>726278.83</v>
      </c>
    </row>
    <row r="174" spans="1:17" x14ac:dyDescent="0.2">
      <c r="A174" s="19" t="s">
        <v>394</v>
      </c>
      <c r="B174" s="12" t="s">
        <v>388</v>
      </c>
      <c r="C174" s="55" t="s">
        <v>395</v>
      </c>
      <c r="D174" s="320">
        <v>511512.92</v>
      </c>
      <c r="E174" s="363">
        <v>847232.60000000009</v>
      </c>
      <c r="F174" s="117">
        <v>2235451.63</v>
      </c>
      <c r="G174" s="117">
        <v>2507781.0299999993</v>
      </c>
      <c r="H174" s="30"/>
      <c r="I174" s="320">
        <v>403893.36</v>
      </c>
      <c r="J174" s="441">
        <v>626043.1</v>
      </c>
      <c r="K174" s="399">
        <v>1609810.23</v>
      </c>
      <c r="L174" s="347">
        <v>1846558.8600000003</v>
      </c>
      <c r="M174" s="98"/>
      <c r="N174" s="98"/>
      <c r="O174" s="117">
        <f t="shared" si="4"/>
        <v>403893.36</v>
      </c>
      <c r="P174" s="117">
        <v>0</v>
      </c>
      <c r="Q174" s="399">
        <f t="shared" si="5"/>
        <v>1609810.23</v>
      </c>
    </row>
    <row r="175" spans="1:17" x14ac:dyDescent="0.2">
      <c r="A175" s="19" t="s">
        <v>396</v>
      </c>
      <c r="B175" s="12" t="s">
        <v>388</v>
      </c>
      <c r="C175" s="55" t="s">
        <v>397</v>
      </c>
      <c r="D175" s="320">
        <v>276944.38</v>
      </c>
      <c r="E175" s="363">
        <v>453401.47000000003</v>
      </c>
      <c r="F175" s="117">
        <v>1203195.03</v>
      </c>
      <c r="G175" s="117">
        <v>1657141.4699999997</v>
      </c>
      <c r="H175" s="30"/>
      <c r="I175" s="320">
        <v>188044.18</v>
      </c>
      <c r="J175" s="441">
        <v>301142.92000000004</v>
      </c>
      <c r="K175" s="399">
        <v>816142.77</v>
      </c>
      <c r="L175" s="347">
        <v>1266410.83</v>
      </c>
      <c r="M175" s="98"/>
      <c r="N175" s="98"/>
      <c r="O175" s="117">
        <f t="shared" si="4"/>
        <v>188044.18</v>
      </c>
      <c r="P175" s="117">
        <v>0</v>
      </c>
      <c r="Q175" s="399">
        <f t="shared" si="5"/>
        <v>816142.77</v>
      </c>
    </row>
    <row r="176" spans="1:17" x14ac:dyDescent="0.2">
      <c r="A176" s="19" t="s">
        <v>398</v>
      </c>
      <c r="B176" s="12" t="s">
        <v>388</v>
      </c>
      <c r="C176" s="55" t="s">
        <v>399</v>
      </c>
      <c r="D176" s="320">
        <v>1026835.54</v>
      </c>
      <c r="E176" s="363">
        <v>1768415.7999999998</v>
      </c>
      <c r="F176" s="117">
        <v>4856557.78</v>
      </c>
      <c r="G176" s="117">
        <v>7282077.5399999963</v>
      </c>
      <c r="H176" s="30"/>
      <c r="I176" s="320">
        <v>1099030</v>
      </c>
      <c r="J176" s="441">
        <v>1475466.92</v>
      </c>
      <c r="K176" s="399">
        <v>4060890.66</v>
      </c>
      <c r="L176" s="347">
        <v>5944949.669999999</v>
      </c>
      <c r="M176" s="98"/>
      <c r="N176" s="98"/>
      <c r="O176" s="117">
        <f t="shared" si="4"/>
        <v>1099030</v>
      </c>
      <c r="P176" s="117">
        <v>0</v>
      </c>
      <c r="Q176" s="399">
        <f t="shared" si="5"/>
        <v>4060890.66</v>
      </c>
    </row>
    <row r="177" spans="1:17" x14ac:dyDescent="0.2">
      <c r="A177" s="19" t="s">
        <v>400</v>
      </c>
      <c r="B177" s="12" t="s">
        <v>388</v>
      </c>
      <c r="C177" s="55" t="s">
        <v>401</v>
      </c>
      <c r="D177" s="320">
        <v>123482.39</v>
      </c>
      <c r="E177" s="363">
        <v>199012.79</v>
      </c>
      <c r="F177" s="117">
        <v>511010.67</v>
      </c>
      <c r="G177" s="117">
        <v>861052.3</v>
      </c>
      <c r="H177" s="30"/>
      <c r="I177" s="320">
        <v>137654.35</v>
      </c>
      <c r="J177" s="441">
        <v>220267.40000000002</v>
      </c>
      <c r="K177" s="399">
        <v>593339</v>
      </c>
      <c r="L177" s="347">
        <v>592645.07000000007</v>
      </c>
      <c r="M177" s="98"/>
      <c r="N177" s="98"/>
      <c r="O177" s="117">
        <f t="shared" si="4"/>
        <v>137654.35</v>
      </c>
      <c r="P177" s="117">
        <v>0</v>
      </c>
      <c r="Q177" s="399">
        <f t="shared" si="5"/>
        <v>593339</v>
      </c>
    </row>
    <row r="178" spans="1:17" x14ac:dyDescent="0.2">
      <c r="A178" s="19" t="s">
        <v>402</v>
      </c>
      <c r="B178" s="12" t="s">
        <v>388</v>
      </c>
      <c r="C178" s="55" t="s">
        <v>403</v>
      </c>
      <c r="D178" s="320">
        <v>243254.49000000002</v>
      </c>
      <c r="E178" s="363">
        <v>374660.24</v>
      </c>
      <c r="F178" s="117">
        <v>950302.45</v>
      </c>
      <c r="G178" s="117">
        <v>938534.1399999999</v>
      </c>
      <c r="H178" s="30"/>
      <c r="I178" s="320">
        <v>255692.42</v>
      </c>
      <c r="J178" s="441">
        <v>417347.19</v>
      </c>
      <c r="K178" s="399">
        <v>1061361.6499999999</v>
      </c>
      <c r="L178" s="347">
        <v>952332.27000000014</v>
      </c>
      <c r="M178" s="98"/>
      <c r="N178" s="98"/>
      <c r="O178" s="117">
        <f t="shared" si="4"/>
        <v>255692.42</v>
      </c>
      <c r="P178" s="117">
        <v>0</v>
      </c>
      <c r="Q178" s="399">
        <f t="shared" si="5"/>
        <v>1061361.6499999999</v>
      </c>
    </row>
    <row r="179" spans="1:17" x14ac:dyDescent="0.2">
      <c r="A179" s="19" t="s">
        <v>404</v>
      </c>
      <c r="B179" s="12" t="s">
        <v>388</v>
      </c>
      <c r="C179" s="55" t="s">
        <v>405</v>
      </c>
      <c r="D179" s="320">
        <v>140943.26999999999</v>
      </c>
      <c r="E179" s="363">
        <v>201128.22999999998</v>
      </c>
      <c r="F179" s="117">
        <v>457058.47</v>
      </c>
      <c r="G179" s="117">
        <v>827182.21000000008</v>
      </c>
      <c r="H179" s="30"/>
      <c r="I179" s="320">
        <v>148747.84</v>
      </c>
      <c r="J179" s="441">
        <v>241813.72</v>
      </c>
      <c r="K179" s="399">
        <v>574179.6</v>
      </c>
      <c r="L179" s="347">
        <v>626819.15999999992</v>
      </c>
      <c r="M179" s="98"/>
      <c r="N179" s="98"/>
      <c r="O179" s="117">
        <f t="shared" si="4"/>
        <v>148747.84</v>
      </c>
      <c r="P179" s="117">
        <v>0</v>
      </c>
      <c r="Q179" s="399">
        <f t="shared" si="5"/>
        <v>574179.6</v>
      </c>
    </row>
    <row r="180" spans="1:17" x14ac:dyDescent="0.2">
      <c r="A180" s="19" t="s">
        <v>406</v>
      </c>
      <c r="B180" s="12" t="s">
        <v>388</v>
      </c>
      <c r="C180" s="55" t="s">
        <v>407</v>
      </c>
      <c r="D180" s="320">
        <v>44167.97</v>
      </c>
      <c r="E180" s="363">
        <v>74498.97</v>
      </c>
      <c r="F180" s="117">
        <v>166767.57</v>
      </c>
      <c r="G180" s="117">
        <v>243999.29</v>
      </c>
      <c r="H180" s="30"/>
      <c r="I180" s="320">
        <v>28458.959999999999</v>
      </c>
      <c r="J180" s="441">
        <v>47835.89</v>
      </c>
      <c r="K180" s="399">
        <v>103387.68</v>
      </c>
      <c r="L180" s="347">
        <v>138856.04999999999</v>
      </c>
      <c r="M180" s="98"/>
      <c r="N180" s="98"/>
      <c r="O180" s="117">
        <f t="shared" si="4"/>
        <v>28458.959999999999</v>
      </c>
      <c r="P180" s="117">
        <v>0</v>
      </c>
      <c r="Q180" s="399">
        <f t="shared" si="5"/>
        <v>103387.68</v>
      </c>
    </row>
    <row r="181" spans="1:17" x14ac:dyDescent="0.2">
      <c r="A181" s="19" t="s">
        <v>408</v>
      </c>
      <c r="B181" s="12" t="s">
        <v>388</v>
      </c>
      <c r="C181" s="55" t="s">
        <v>409</v>
      </c>
      <c r="D181" s="320">
        <v>33582.049999999996</v>
      </c>
      <c r="E181" s="363">
        <v>44014.909999999996</v>
      </c>
      <c r="F181" s="117">
        <v>105173.77</v>
      </c>
      <c r="G181" s="117">
        <v>150165.45000000001</v>
      </c>
      <c r="H181" s="30"/>
      <c r="I181" s="320">
        <v>35569.919999999998</v>
      </c>
      <c r="J181" s="441">
        <v>57616.09</v>
      </c>
      <c r="K181" s="399">
        <v>123806.88</v>
      </c>
      <c r="L181" s="347">
        <v>183415.85</v>
      </c>
      <c r="M181" s="98"/>
      <c r="N181" s="98"/>
      <c r="O181" s="117">
        <f t="shared" si="4"/>
        <v>35569.919999999998</v>
      </c>
      <c r="P181" s="117">
        <v>0</v>
      </c>
      <c r="Q181" s="399">
        <f t="shared" si="5"/>
        <v>123806.88</v>
      </c>
    </row>
    <row r="182" spans="1:17" x14ac:dyDescent="0.2">
      <c r="A182" s="19" t="s">
        <v>410</v>
      </c>
      <c r="B182" s="12" t="s">
        <v>388</v>
      </c>
      <c r="C182" s="55" t="s">
        <v>411</v>
      </c>
      <c r="D182" s="320">
        <v>34316.379999999997</v>
      </c>
      <c r="E182" s="363">
        <v>57256.31</v>
      </c>
      <c r="F182" s="117">
        <v>132599.63</v>
      </c>
      <c r="G182" s="117">
        <v>199000.57999999993</v>
      </c>
      <c r="H182" s="30"/>
      <c r="I182" s="320">
        <v>37057.160000000003</v>
      </c>
      <c r="J182" s="441">
        <v>61213.42</v>
      </c>
      <c r="K182" s="399">
        <v>149893.14000000001</v>
      </c>
      <c r="L182" s="347">
        <v>158818.02000000002</v>
      </c>
      <c r="M182" s="98"/>
      <c r="N182" s="98"/>
      <c r="O182" s="117">
        <f t="shared" si="4"/>
        <v>37057.160000000003</v>
      </c>
      <c r="P182" s="117">
        <v>0</v>
      </c>
      <c r="Q182" s="399">
        <f t="shared" si="5"/>
        <v>149893.14000000001</v>
      </c>
    </row>
    <row r="183" spans="1:17" x14ac:dyDescent="0.2">
      <c r="A183" s="23" t="s">
        <v>412</v>
      </c>
      <c r="B183" s="12" t="s">
        <v>413</v>
      </c>
      <c r="C183" s="55" t="s">
        <v>414</v>
      </c>
      <c r="D183" s="320">
        <v>67526.259999999995</v>
      </c>
      <c r="E183" s="363">
        <v>110320.73</v>
      </c>
      <c r="F183" s="117">
        <v>223319.55</v>
      </c>
      <c r="G183" s="117">
        <v>441743.58</v>
      </c>
      <c r="H183" s="30"/>
      <c r="I183" s="320">
        <v>41240.570000000007</v>
      </c>
      <c r="J183" s="441">
        <v>71613</v>
      </c>
      <c r="K183" s="399">
        <v>164939.76</v>
      </c>
      <c r="L183" s="347">
        <v>273688.80999999994</v>
      </c>
      <c r="M183" s="98"/>
      <c r="N183" s="98"/>
      <c r="O183" s="117">
        <f t="shared" si="4"/>
        <v>41240.570000000007</v>
      </c>
      <c r="P183" s="117">
        <v>0</v>
      </c>
      <c r="Q183" s="399">
        <f t="shared" si="5"/>
        <v>164939.76</v>
      </c>
    </row>
    <row r="184" spans="1:17" x14ac:dyDescent="0.2">
      <c r="A184" s="23" t="s">
        <v>415</v>
      </c>
      <c r="B184" s="12" t="s">
        <v>413</v>
      </c>
      <c r="C184" s="55" t="s">
        <v>416</v>
      </c>
      <c r="D184" s="320">
        <v>102176.81</v>
      </c>
      <c r="E184" s="363">
        <v>157155.10999999999</v>
      </c>
      <c r="F184" s="117">
        <v>347932.34</v>
      </c>
      <c r="G184" s="117">
        <v>588744.80999999994</v>
      </c>
      <c r="H184" s="30"/>
      <c r="I184" s="320">
        <v>108571.91</v>
      </c>
      <c r="J184" s="441">
        <v>175302.84</v>
      </c>
      <c r="K184" s="399">
        <v>402455.63</v>
      </c>
      <c r="L184" s="347">
        <v>433327.98</v>
      </c>
      <c r="M184" s="98"/>
      <c r="N184" s="98"/>
      <c r="O184" s="117">
        <f t="shared" si="4"/>
        <v>108571.91</v>
      </c>
      <c r="P184" s="117">
        <v>0</v>
      </c>
      <c r="Q184" s="399">
        <f t="shared" si="5"/>
        <v>402455.63</v>
      </c>
    </row>
    <row r="185" spans="1:17" x14ac:dyDescent="0.2">
      <c r="A185" s="23" t="s">
        <v>417</v>
      </c>
      <c r="B185" s="12" t="s">
        <v>413</v>
      </c>
      <c r="C185" s="55" t="s">
        <v>418</v>
      </c>
      <c r="D185" s="320">
        <v>49491.86</v>
      </c>
      <c r="E185" s="363">
        <v>83652.850000000006</v>
      </c>
      <c r="F185" s="117">
        <v>181700.64</v>
      </c>
      <c r="G185" s="117">
        <v>210444.82999999996</v>
      </c>
      <c r="H185" s="30"/>
      <c r="I185" s="320">
        <v>53659.839999999997</v>
      </c>
      <c r="J185" s="441">
        <v>84912.26</v>
      </c>
      <c r="K185" s="399">
        <v>187029.43</v>
      </c>
      <c r="L185" s="347">
        <v>261264.58000000002</v>
      </c>
      <c r="M185" s="98"/>
      <c r="N185" s="98"/>
      <c r="O185" s="117">
        <f t="shared" si="4"/>
        <v>53659.839999999997</v>
      </c>
      <c r="P185" s="117">
        <v>0</v>
      </c>
      <c r="Q185" s="399">
        <f t="shared" si="5"/>
        <v>187029.43</v>
      </c>
    </row>
    <row r="186" spans="1:17" x14ac:dyDescent="0.2">
      <c r="A186" s="23" t="s">
        <v>419</v>
      </c>
      <c r="B186" s="12" t="s">
        <v>413</v>
      </c>
      <c r="C186" s="55" t="s">
        <v>420</v>
      </c>
      <c r="D186" s="320">
        <v>19673.589999999997</v>
      </c>
      <c r="E186" s="363">
        <v>32964.49</v>
      </c>
      <c r="F186" s="117">
        <v>76266.960000000006</v>
      </c>
      <c r="G186" s="117">
        <v>142860.46</v>
      </c>
      <c r="H186" s="30"/>
      <c r="I186" s="320">
        <v>17157.68</v>
      </c>
      <c r="J186" s="441">
        <v>28159.119999999999</v>
      </c>
      <c r="K186" s="399">
        <v>55840.25</v>
      </c>
      <c r="L186" s="347">
        <v>85716.5</v>
      </c>
      <c r="M186" s="98"/>
      <c r="N186" s="98"/>
      <c r="O186" s="117">
        <f t="shared" si="4"/>
        <v>17157.68</v>
      </c>
      <c r="P186" s="117">
        <v>0</v>
      </c>
      <c r="Q186" s="399">
        <f t="shared" si="5"/>
        <v>55840.25</v>
      </c>
    </row>
    <row r="187" spans="1:17" x14ac:dyDescent="0.2">
      <c r="A187" s="23" t="s">
        <v>421</v>
      </c>
      <c r="B187" s="12"/>
      <c r="C187" s="55" t="s">
        <v>422</v>
      </c>
      <c r="D187" s="320">
        <v>363704.69</v>
      </c>
      <c r="E187" s="363">
        <v>628455.42000000004</v>
      </c>
      <c r="F187" s="117">
        <v>1629488.18</v>
      </c>
      <c r="G187" s="117">
        <v>3007149.0699999994</v>
      </c>
      <c r="H187" s="30"/>
      <c r="I187" s="320">
        <v>399763.02</v>
      </c>
      <c r="J187" s="441">
        <v>447512.67</v>
      </c>
      <c r="K187" s="399">
        <v>1193944.6599999999</v>
      </c>
      <c r="L187" s="347">
        <v>2087143.2499999991</v>
      </c>
      <c r="M187" s="98"/>
      <c r="N187" s="98"/>
      <c r="O187" s="117">
        <f t="shared" si="4"/>
        <v>399763.02</v>
      </c>
      <c r="P187" s="117">
        <v>0</v>
      </c>
      <c r="Q187" s="399">
        <f t="shared" si="5"/>
        <v>1193944.6599999999</v>
      </c>
    </row>
    <row r="188" spans="1:17" x14ac:dyDescent="0.2">
      <c r="A188" s="41" t="s">
        <v>423</v>
      </c>
      <c r="B188" s="42"/>
      <c r="C188" s="42" t="s">
        <v>424</v>
      </c>
      <c r="D188" s="320">
        <v>0</v>
      </c>
      <c r="E188" s="363" t="s">
        <v>684</v>
      </c>
      <c r="F188" s="117" t="s">
        <v>684</v>
      </c>
      <c r="G188" s="117">
        <v>0</v>
      </c>
      <c r="H188" s="30"/>
      <c r="I188" s="320">
        <v>0</v>
      </c>
      <c r="J188" s="441">
        <v>0</v>
      </c>
      <c r="K188" s="439">
        <v>0</v>
      </c>
      <c r="L188" s="347">
        <v>0</v>
      </c>
      <c r="M188" s="98"/>
      <c r="N188" s="98"/>
      <c r="O188" s="117">
        <f t="shared" si="4"/>
        <v>0</v>
      </c>
      <c r="P188" s="117">
        <v>0</v>
      </c>
      <c r="Q188" s="399">
        <f t="shared" si="5"/>
        <v>0</v>
      </c>
    </row>
    <row r="189" spans="1:17" x14ac:dyDescent="0.2">
      <c r="A189" s="41" t="s">
        <v>425</v>
      </c>
      <c r="B189" s="42"/>
      <c r="C189" s="42" t="s">
        <v>426</v>
      </c>
      <c r="D189" s="320">
        <v>0</v>
      </c>
      <c r="E189" s="363" t="s">
        <v>684</v>
      </c>
      <c r="F189" s="117" t="s">
        <v>684</v>
      </c>
      <c r="G189" s="117">
        <v>33408.85</v>
      </c>
      <c r="H189" s="30"/>
      <c r="I189" s="320">
        <v>0</v>
      </c>
      <c r="J189" s="441">
        <v>0</v>
      </c>
      <c r="K189" s="439">
        <v>0</v>
      </c>
      <c r="L189" s="347">
        <v>1568.0900000000001</v>
      </c>
      <c r="M189" s="98"/>
      <c r="N189" s="98"/>
      <c r="O189" s="117">
        <f t="shared" si="4"/>
        <v>0</v>
      </c>
      <c r="P189" s="117">
        <v>0</v>
      </c>
      <c r="Q189" s="399">
        <f t="shared" si="5"/>
        <v>0</v>
      </c>
    </row>
    <row r="190" spans="1:17" x14ac:dyDescent="0.2">
      <c r="A190" s="41" t="s">
        <v>427</v>
      </c>
      <c r="B190" s="42"/>
      <c r="C190" s="42" t="s">
        <v>428</v>
      </c>
      <c r="D190" s="320">
        <v>0</v>
      </c>
      <c r="E190" s="363" t="s">
        <v>684</v>
      </c>
      <c r="F190" s="117" t="s">
        <v>684</v>
      </c>
      <c r="G190" s="117">
        <v>0</v>
      </c>
      <c r="H190" s="30"/>
      <c r="I190" s="320">
        <v>0</v>
      </c>
      <c r="J190" s="441">
        <v>0</v>
      </c>
      <c r="K190" s="439">
        <v>0</v>
      </c>
      <c r="L190" s="347">
        <v>0</v>
      </c>
      <c r="M190" s="98"/>
      <c r="N190" s="98"/>
      <c r="O190" s="117">
        <f t="shared" si="4"/>
        <v>0</v>
      </c>
      <c r="P190" s="117">
        <v>0</v>
      </c>
      <c r="Q190" s="399">
        <f t="shared" si="5"/>
        <v>0</v>
      </c>
    </row>
    <row r="191" spans="1:17" x14ac:dyDescent="0.2">
      <c r="A191" s="41" t="s">
        <v>429</v>
      </c>
      <c r="B191" s="42"/>
      <c r="C191" s="42" t="s">
        <v>430</v>
      </c>
      <c r="D191" s="320">
        <v>0</v>
      </c>
      <c r="E191" s="363" t="s">
        <v>684</v>
      </c>
      <c r="F191" s="117" t="s">
        <v>684</v>
      </c>
      <c r="G191" s="117">
        <v>0</v>
      </c>
      <c r="H191" s="30"/>
      <c r="I191" s="320">
        <v>0</v>
      </c>
      <c r="J191" s="441">
        <v>0</v>
      </c>
      <c r="K191" s="439">
        <v>0</v>
      </c>
      <c r="L191" s="347">
        <v>0</v>
      </c>
      <c r="M191" s="98"/>
      <c r="N191" s="98"/>
      <c r="O191" s="117">
        <f t="shared" si="4"/>
        <v>0</v>
      </c>
      <c r="P191" s="117">
        <v>0</v>
      </c>
      <c r="Q191" s="399">
        <f t="shared" si="5"/>
        <v>0</v>
      </c>
    </row>
    <row r="192" spans="1:17" x14ac:dyDescent="0.2">
      <c r="A192" s="41" t="s">
        <v>431</v>
      </c>
      <c r="B192" s="42"/>
      <c r="C192" s="42" t="s">
        <v>432</v>
      </c>
      <c r="D192" s="320">
        <v>0</v>
      </c>
      <c r="E192" s="363" t="s">
        <v>684</v>
      </c>
      <c r="F192" s="117" t="s">
        <v>684</v>
      </c>
      <c r="G192" s="117">
        <v>297.70999999999998</v>
      </c>
      <c r="H192" s="30"/>
      <c r="I192" s="320">
        <v>0</v>
      </c>
      <c r="J192" s="441">
        <v>0</v>
      </c>
      <c r="K192" s="439">
        <v>0</v>
      </c>
      <c r="L192" s="347">
        <v>0</v>
      </c>
      <c r="M192" s="98"/>
      <c r="N192" s="98"/>
      <c r="O192" s="117">
        <f t="shared" si="4"/>
        <v>0</v>
      </c>
      <c r="P192" s="117">
        <v>0</v>
      </c>
      <c r="Q192" s="399">
        <f t="shared" si="5"/>
        <v>0</v>
      </c>
    </row>
    <row r="193" spans="1:17" x14ac:dyDescent="0.2">
      <c r="A193" s="43" t="s">
        <v>433</v>
      </c>
      <c r="B193" s="42"/>
      <c r="C193" s="42" t="s">
        <v>434</v>
      </c>
      <c r="D193" s="320">
        <v>0</v>
      </c>
      <c r="E193" s="363" t="s">
        <v>684</v>
      </c>
      <c r="F193" s="117" t="s">
        <v>684</v>
      </c>
      <c r="G193" s="117">
        <v>0</v>
      </c>
      <c r="H193" s="30"/>
      <c r="I193" s="320">
        <v>0</v>
      </c>
      <c r="J193" s="441">
        <v>0</v>
      </c>
      <c r="K193" s="439">
        <v>0</v>
      </c>
      <c r="L193" s="347">
        <v>0</v>
      </c>
      <c r="M193" s="98"/>
      <c r="N193" s="98"/>
      <c r="O193" s="117">
        <f t="shared" si="4"/>
        <v>0</v>
      </c>
      <c r="P193" s="117">
        <v>0</v>
      </c>
      <c r="Q193" s="399">
        <f t="shared" si="5"/>
        <v>0</v>
      </c>
    </row>
    <row r="194" spans="1:17" x14ac:dyDescent="0.2">
      <c r="A194" s="41" t="s">
        <v>435</v>
      </c>
      <c r="B194" s="42"/>
      <c r="C194" s="42" t="s">
        <v>436</v>
      </c>
      <c r="D194" s="320">
        <v>0</v>
      </c>
      <c r="E194" s="363" t="s">
        <v>684</v>
      </c>
      <c r="F194" s="117" t="s">
        <v>684</v>
      </c>
      <c r="G194" s="117">
        <v>2877</v>
      </c>
      <c r="H194" s="30"/>
      <c r="I194" s="320">
        <v>0</v>
      </c>
      <c r="J194" s="441">
        <v>0</v>
      </c>
      <c r="K194" s="439">
        <v>0</v>
      </c>
      <c r="L194" s="347">
        <v>2998.04</v>
      </c>
      <c r="M194" s="98"/>
      <c r="N194" s="98"/>
      <c r="O194" s="117">
        <f t="shared" si="4"/>
        <v>0</v>
      </c>
      <c r="P194" s="117">
        <v>0</v>
      </c>
      <c r="Q194" s="399">
        <f t="shared" si="5"/>
        <v>0</v>
      </c>
    </row>
    <row r="195" spans="1:17" x14ac:dyDescent="0.2">
      <c r="A195" s="41" t="s">
        <v>437</v>
      </c>
      <c r="B195" s="42"/>
      <c r="C195" s="42" t="s">
        <v>438</v>
      </c>
      <c r="D195" s="320">
        <v>0</v>
      </c>
      <c r="E195" s="363" t="s">
        <v>684</v>
      </c>
      <c r="F195" s="117" t="s">
        <v>684</v>
      </c>
      <c r="G195" s="117">
        <v>0</v>
      </c>
      <c r="H195" s="30"/>
      <c r="I195" s="320">
        <v>0</v>
      </c>
      <c r="J195" s="441">
        <v>0</v>
      </c>
      <c r="K195" s="439">
        <v>0</v>
      </c>
      <c r="L195" s="347">
        <v>0</v>
      </c>
      <c r="M195" s="98"/>
      <c r="N195" s="98"/>
      <c r="O195" s="117">
        <f t="shared" si="4"/>
        <v>0</v>
      </c>
      <c r="P195" s="117">
        <v>0</v>
      </c>
      <c r="Q195" s="399">
        <f t="shared" si="5"/>
        <v>0</v>
      </c>
    </row>
    <row r="196" spans="1:17" x14ac:dyDescent="0.2">
      <c r="A196" s="41" t="s">
        <v>439</v>
      </c>
      <c r="B196" s="42"/>
      <c r="C196" s="42" t="s">
        <v>440</v>
      </c>
      <c r="D196" s="320">
        <v>0</v>
      </c>
      <c r="E196" s="363" t="s">
        <v>684</v>
      </c>
      <c r="F196" s="117" t="s">
        <v>684</v>
      </c>
      <c r="G196" s="117">
        <v>0</v>
      </c>
      <c r="H196" s="30"/>
      <c r="I196" s="320">
        <v>0</v>
      </c>
      <c r="J196" s="441">
        <v>0</v>
      </c>
      <c r="K196" s="439">
        <v>0</v>
      </c>
      <c r="L196" s="347">
        <v>0</v>
      </c>
      <c r="M196" s="98"/>
      <c r="N196" s="98"/>
      <c r="O196" s="117">
        <f t="shared" si="4"/>
        <v>0</v>
      </c>
      <c r="P196" s="117">
        <v>0</v>
      </c>
      <c r="Q196" s="399">
        <f t="shared" si="5"/>
        <v>0</v>
      </c>
    </row>
    <row r="197" spans="1:17" x14ac:dyDescent="0.2">
      <c r="A197" s="41" t="s">
        <v>441</v>
      </c>
      <c r="B197" s="42"/>
      <c r="C197" s="42" t="s">
        <v>442</v>
      </c>
      <c r="D197" s="320">
        <v>0</v>
      </c>
      <c r="E197" s="363" t="s">
        <v>684</v>
      </c>
      <c r="F197" s="117" t="s">
        <v>684</v>
      </c>
      <c r="G197" s="117">
        <v>0</v>
      </c>
      <c r="H197" s="30"/>
      <c r="I197" s="320">
        <v>0</v>
      </c>
      <c r="J197" s="441">
        <v>0</v>
      </c>
      <c r="K197" s="439">
        <v>0</v>
      </c>
      <c r="L197" s="347">
        <v>0</v>
      </c>
      <c r="M197" s="98"/>
      <c r="N197" s="98"/>
      <c r="O197" s="117">
        <f t="shared" si="4"/>
        <v>0</v>
      </c>
      <c r="P197" s="117">
        <v>0</v>
      </c>
      <c r="Q197" s="399">
        <f t="shared" si="5"/>
        <v>0</v>
      </c>
    </row>
    <row r="198" spans="1:17" x14ac:dyDescent="0.2">
      <c r="A198" s="41" t="s">
        <v>443</v>
      </c>
      <c r="B198" s="42"/>
      <c r="C198" s="42" t="s">
        <v>444</v>
      </c>
      <c r="D198" s="320">
        <v>0</v>
      </c>
      <c r="E198" s="363" t="s">
        <v>684</v>
      </c>
      <c r="F198" s="117" t="s">
        <v>684</v>
      </c>
      <c r="G198" s="117">
        <v>0</v>
      </c>
      <c r="H198" s="30"/>
      <c r="I198" s="320">
        <v>0</v>
      </c>
      <c r="J198" s="441">
        <v>0</v>
      </c>
      <c r="K198" s="439">
        <v>0</v>
      </c>
      <c r="L198" s="347">
        <v>0</v>
      </c>
      <c r="M198" s="98"/>
      <c r="N198" s="98"/>
      <c r="O198" s="117">
        <f t="shared" si="4"/>
        <v>0</v>
      </c>
      <c r="P198" s="117">
        <v>0</v>
      </c>
      <c r="Q198" s="399">
        <f t="shared" si="5"/>
        <v>0</v>
      </c>
    </row>
    <row r="199" spans="1:17" x14ac:dyDescent="0.2">
      <c r="A199" s="41" t="s">
        <v>445</v>
      </c>
      <c r="B199" s="42"/>
      <c r="C199" s="42" t="s">
        <v>446</v>
      </c>
      <c r="D199" s="320">
        <v>0</v>
      </c>
      <c r="E199" s="363" t="s">
        <v>684</v>
      </c>
      <c r="F199" s="117" t="s">
        <v>684</v>
      </c>
      <c r="G199" s="117">
        <v>0</v>
      </c>
      <c r="H199" s="30"/>
      <c r="I199" s="320">
        <v>0</v>
      </c>
      <c r="J199" s="441">
        <v>0</v>
      </c>
      <c r="K199" s="439">
        <v>0</v>
      </c>
      <c r="L199" s="347">
        <v>0</v>
      </c>
      <c r="M199" s="98"/>
      <c r="N199" s="98"/>
      <c r="O199" s="117">
        <f t="shared" si="4"/>
        <v>0</v>
      </c>
      <c r="P199" s="117">
        <v>0</v>
      </c>
      <c r="Q199" s="399">
        <f t="shared" si="5"/>
        <v>0</v>
      </c>
    </row>
    <row r="200" spans="1:17" x14ac:dyDescent="0.2">
      <c r="A200" s="2" t="s">
        <v>447</v>
      </c>
      <c r="B200" s="42"/>
      <c r="C200" s="42" t="s">
        <v>448</v>
      </c>
      <c r="D200" s="320">
        <v>0</v>
      </c>
      <c r="E200" s="363" t="s">
        <v>684</v>
      </c>
      <c r="F200" s="117" t="s">
        <v>684</v>
      </c>
      <c r="G200" s="117">
        <v>0</v>
      </c>
      <c r="H200" s="30"/>
      <c r="I200" s="320">
        <v>0</v>
      </c>
      <c r="J200" s="441">
        <v>0</v>
      </c>
      <c r="K200" s="439">
        <v>0</v>
      </c>
      <c r="L200" s="347">
        <v>0</v>
      </c>
      <c r="M200" s="98"/>
      <c r="N200" s="98"/>
      <c r="O200" s="117">
        <f t="shared" si="4"/>
        <v>0</v>
      </c>
      <c r="P200" s="117">
        <v>0</v>
      </c>
      <c r="Q200" s="399">
        <f t="shared" si="5"/>
        <v>0</v>
      </c>
    </row>
    <row r="201" spans="1:17" x14ac:dyDescent="0.2">
      <c r="A201" s="2" t="s">
        <v>449</v>
      </c>
      <c r="B201" s="42"/>
      <c r="C201" s="42" t="s">
        <v>450</v>
      </c>
      <c r="D201" s="320">
        <v>0</v>
      </c>
      <c r="E201" s="363" t="s">
        <v>684</v>
      </c>
      <c r="F201" s="117" t="s">
        <v>684</v>
      </c>
      <c r="G201" s="117">
        <v>0</v>
      </c>
      <c r="H201" s="30"/>
      <c r="I201" s="320">
        <v>0</v>
      </c>
      <c r="J201" s="441">
        <v>0</v>
      </c>
      <c r="K201" s="439">
        <v>0</v>
      </c>
      <c r="L201" s="347">
        <v>0</v>
      </c>
      <c r="M201" s="98"/>
      <c r="N201" s="98"/>
      <c r="O201" s="117">
        <f t="shared" si="4"/>
        <v>0</v>
      </c>
      <c r="P201" s="117">
        <v>0</v>
      </c>
      <c r="Q201" s="399">
        <f t="shared" si="5"/>
        <v>0</v>
      </c>
    </row>
    <row r="202" spans="1:17" x14ac:dyDescent="0.2">
      <c r="A202" s="41" t="s">
        <v>451</v>
      </c>
      <c r="B202" s="42"/>
      <c r="C202" s="42" t="s">
        <v>452</v>
      </c>
      <c r="D202" s="320">
        <v>0</v>
      </c>
      <c r="E202" s="363" t="s">
        <v>684</v>
      </c>
      <c r="F202" s="117" t="s">
        <v>684</v>
      </c>
      <c r="G202" s="117">
        <v>0</v>
      </c>
      <c r="H202" s="30"/>
      <c r="I202" s="320">
        <v>0</v>
      </c>
      <c r="J202" s="441">
        <v>0</v>
      </c>
      <c r="K202" s="439">
        <v>0</v>
      </c>
      <c r="L202" s="347">
        <v>0</v>
      </c>
      <c r="M202" s="98"/>
      <c r="N202" s="98"/>
      <c r="O202" s="117">
        <f t="shared" ref="O202:O208" si="6">I202</f>
        <v>0</v>
      </c>
      <c r="P202" s="117">
        <v>0</v>
      </c>
      <c r="Q202" s="399">
        <f t="shared" ref="Q202:Q208" si="7">K202</f>
        <v>0</v>
      </c>
    </row>
    <row r="203" spans="1:17" x14ac:dyDescent="0.2">
      <c r="A203" s="41" t="s">
        <v>453</v>
      </c>
      <c r="B203" s="42"/>
      <c r="C203" s="42" t="s">
        <v>454</v>
      </c>
      <c r="D203" s="320">
        <v>0</v>
      </c>
      <c r="E203" s="363" t="s">
        <v>684</v>
      </c>
      <c r="F203" s="117" t="s">
        <v>684</v>
      </c>
      <c r="G203" s="117">
        <v>0</v>
      </c>
      <c r="H203" s="30"/>
      <c r="I203" s="320">
        <v>0</v>
      </c>
      <c r="J203" s="441">
        <v>0</v>
      </c>
      <c r="K203" s="439">
        <v>0</v>
      </c>
      <c r="L203" s="347">
        <v>0</v>
      </c>
      <c r="M203" s="98"/>
      <c r="N203" s="98"/>
      <c r="O203" s="117">
        <f t="shared" si="6"/>
        <v>0</v>
      </c>
      <c r="P203" s="117">
        <v>0</v>
      </c>
      <c r="Q203" s="399">
        <f t="shared" si="7"/>
        <v>0</v>
      </c>
    </row>
    <row r="204" spans="1:17" x14ac:dyDescent="0.2">
      <c r="A204" s="41" t="s">
        <v>455</v>
      </c>
      <c r="B204" s="42"/>
      <c r="C204" s="42" t="s">
        <v>456</v>
      </c>
      <c r="D204" s="320">
        <v>0</v>
      </c>
      <c r="E204" s="363" t="s">
        <v>684</v>
      </c>
      <c r="F204" s="117" t="s">
        <v>684</v>
      </c>
      <c r="G204" s="117">
        <v>0</v>
      </c>
      <c r="H204" s="30"/>
      <c r="I204" s="320">
        <v>0</v>
      </c>
      <c r="J204" s="441">
        <v>0</v>
      </c>
      <c r="K204" s="439">
        <v>0</v>
      </c>
      <c r="L204" s="347">
        <v>0</v>
      </c>
      <c r="M204" s="98"/>
      <c r="N204" s="98"/>
      <c r="O204" s="117">
        <f t="shared" si="6"/>
        <v>0</v>
      </c>
      <c r="P204" s="117">
        <v>0</v>
      </c>
      <c r="Q204" s="399">
        <f t="shared" si="7"/>
        <v>0</v>
      </c>
    </row>
    <row r="205" spans="1:17" x14ac:dyDescent="0.2">
      <c r="A205" s="43" t="s">
        <v>457</v>
      </c>
      <c r="B205" s="42"/>
      <c r="C205" s="42" t="s">
        <v>458</v>
      </c>
      <c r="D205" s="320">
        <v>0</v>
      </c>
      <c r="E205" s="363" t="s">
        <v>684</v>
      </c>
      <c r="F205" s="117" t="s">
        <v>684</v>
      </c>
      <c r="G205" s="117">
        <v>0</v>
      </c>
      <c r="H205" s="30"/>
      <c r="I205" s="320">
        <v>0</v>
      </c>
      <c r="J205" s="441">
        <v>0</v>
      </c>
      <c r="K205" s="439">
        <v>0</v>
      </c>
      <c r="L205" s="347">
        <v>0</v>
      </c>
      <c r="M205" s="98"/>
      <c r="N205" s="98"/>
      <c r="O205" s="117">
        <f t="shared" si="6"/>
        <v>0</v>
      </c>
      <c r="P205" s="117">
        <v>0</v>
      </c>
      <c r="Q205" s="399">
        <f t="shared" si="7"/>
        <v>0</v>
      </c>
    </row>
    <row r="206" spans="1:17" x14ac:dyDescent="0.2">
      <c r="A206" s="43" t="s">
        <v>459</v>
      </c>
      <c r="B206" s="42"/>
      <c r="C206" s="42" t="s">
        <v>460</v>
      </c>
      <c r="D206" s="320">
        <v>0</v>
      </c>
      <c r="E206" s="363" t="s">
        <v>684</v>
      </c>
      <c r="F206" s="117" t="s">
        <v>684</v>
      </c>
      <c r="G206" s="117">
        <v>0</v>
      </c>
      <c r="H206" s="30"/>
      <c r="I206" s="320">
        <v>0</v>
      </c>
      <c r="J206" s="441">
        <v>0</v>
      </c>
      <c r="K206" s="439">
        <v>0</v>
      </c>
      <c r="L206" s="347">
        <v>0</v>
      </c>
      <c r="M206" s="98"/>
      <c r="N206" s="98"/>
      <c r="O206" s="117">
        <f t="shared" si="6"/>
        <v>0</v>
      </c>
      <c r="P206" s="117">
        <v>0</v>
      </c>
      <c r="Q206" s="399">
        <f t="shared" si="7"/>
        <v>0</v>
      </c>
    </row>
    <row r="207" spans="1:17" x14ac:dyDescent="0.2">
      <c r="A207" s="43" t="s">
        <v>564</v>
      </c>
      <c r="B207" s="42"/>
      <c r="C207" s="42" t="s">
        <v>570</v>
      </c>
      <c r="D207" s="320">
        <v>0</v>
      </c>
      <c r="E207" s="363" t="s">
        <v>684</v>
      </c>
      <c r="F207" s="117" t="s">
        <v>684</v>
      </c>
      <c r="G207" s="117">
        <v>0</v>
      </c>
      <c r="H207" s="30"/>
      <c r="I207" s="320">
        <v>0</v>
      </c>
      <c r="J207" s="441">
        <v>0</v>
      </c>
      <c r="K207" s="439">
        <v>0</v>
      </c>
      <c r="L207" s="347">
        <v>0</v>
      </c>
      <c r="M207" s="98"/>
      <c r="N207" s="98"/>
      <c r="O207" s="117">
        <f t="shared" si="6"/>
        <v>0</v>
      </c>
      <c r="P207" s="117">
        <v>0</v>
      </c>
      <c r="Q207" s="399">
        <f t="shared" si="7"/>
        <v>0</v>
      </c>
    </row>
    <row r="208" spans="1:17" ht="13.5" thickBot="1" x14ac:dyDescent="0.25">
      <c r="A208" s="50" t="s">
        <v>581</v>
      </c>
      <c r="B208" s="42"/>
      <c r="C208" s="12" t="s">
        <v>582</v>
      </c>
      <c r="D208" s="320">
        <v>0</v>
      </c>
      <c r="E208" s="363" t="s">
        <v>684</v>
      </c>
      <c r="F208" s="117" t="s">
        <v>684</v>
      </c>
      <c r="G208" s="117">
        <v>225519.57</v>
      </c>
      <c r="H208" s="30"/>
      <c r="I208" s="320">
        <v>0</v>
      </c>
      <c r="J208" s="441">
        <v>0</v>
      </c>
      <c r="K208" s="439">
        <v>0</v>
      </c>
      <c r="L208" s="347">
        <v>90609.930000000008</v>
      </c>
      <c r="M208" s="98"/>
      <c r="N208" s="98"/>
      <c r="O208" s="117">
        <f t="shared" si="6"/>
        <v>0</v>
      </c>
      <c r="P208" s="117">
        <v>0</v>
      </c>
      <c r="Q208" s="399">
        <f t="shared" si="7"/>
        <v>0</v>
      </c>
    </row>
    <row r="209" spans="1:17" ht="13.5" thickBot="1" x14ac:dyDescent="0.25">
      <c r="A209" s="90"/>
      <c r="B209" s="91"/>
      <c r="C209" s="51"/>
      <c r="D209" s="325">
        <f>SUM(D9:D208)</f>
        <v>64439895.280000001</v>
      </c>
      <c r="E209" s="440">
        <f>SUM(E9:E208)</f>
        <v>108195711.13999987</v>
      </c>
      <c r="F209" s="440">
        <f>SUM(F9:F208)</f>
        <v>290292950.44999993</v>
      </c>
      <c r="G209" s="440">
        <f>SUM(G9:G208)</f>
        <v>344509521.15999991</v>
      </c>
      <c r="H209" s="37"/>
      <c r="I209" s="325">
        <f>SUM(I9:I208)</f>
        <v>63390893.23999998</v>
      </c>
      <c r="J209" s="440">
        <f>SUM(J9:J208)</f>
        <v>95250615.220000014</v>
      </c>
      <c r="K209" s="442">
        <f>SUM(K9:K208)</f>
        <v>258173126.69000003</v>
      </c>
      <c r="L209" s="440">
        <f>SUM(L9:L208)</f>
        <v>291718004.99000013</v>
      </c>
      <c r="M209" s="98"/>
      <c r="N209" s="98"/>
      <c r="O209" s="440">
        <f>SUM(O9:O208)</f>
        <v>63390893.23999998</v>
      </c>
      <c r="P209" s="440">
        <f>SUM(P9:P208)</f>
        <v>0</v>
      </c>
      <c r="Q209" s="442">
        <f>SUM(Q9:Q208)</f>
        <v>258173126.69000003</v>
      </c>
    </row>
    <row r="210" spans="1:17" x14ac:dyDescent="0.2">
      <c r="O210" s="135" t="s">
        <v>647</v>
      </c>
    </row>
  </sheetData>
  <mergeCells count="3">
    <mergeCell ref="D5:G5"/>
    <mergeCell ref="I5:L5"/>
    <mergeCell ref="O7:Q7"/>
  </mergeCells>
  <phoneticPr fontId="9" type="noConversion"/>
  <conditionalFormatting sqref="O9:Q208">
    <cfRule type="cellIs" dxfId="13" priority="1" stopIfTrue="1" operator="equal">
      <formula>0</formula>
    </cfRule>
  </conditionalFormatting>
  <pageMargins left="0.75" right="0.75" top="1" bottom="1" header="0.5" footer="0.5"/>
  <pageSetup scale="50" fitToHeight="0" orientation="landscape" r:id="rId1"/>
  <headerFooter alignWithMargins="0">
    <oddFooter>&amp;LCDE, Public School Finance&amp;C&amp;P&amp;R&amp;D</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05"/>
  <sheetViews>
    <sheetView workbookViewId="0">
      <pane ySplit="4" topLeftCell="A188" activePane="bottomLeft" state="frozen"/>
      <selection activeCell="B1" sqref="B1"/>
      <selection pane="bottomLeft" activeCell="D1" sqref="D1:F2"/>
    </sheetView>
  </sheetViews>
  <sheetFormatPr defaultRowHeight="12.75" x14ac:dyDescent="0.2"/>
  <cols>
    <col min="1" max="1" width="10" style="1" bestFit="1" customWidth="1"/>
    <col min="2" max="2" width="14.42578125" style="1" bestFit="1" customWidth="1"/>
    <col min="3" max="3" width="45.42578125" style="1" bestFit="1" customWidth="1"/>
    <col min="4" max="4" width="14.42578125" customWidth="1"/>
    <col min="5" max="5" width="2.42578125" customWidth="1"/>
    <col min="6" max="6" width="14.42578125" customWidth="1"/>
  </cols>
  <sheetData>
    <row r="1" spans="1:7" x14ac:dyDescent="0.2">
      <c r="C1" s="95"/>
      <c r="D1" s="493"/>
      <c r="E1" s="494"/>
      <c r="F1" s="493"/>
    </row>
    <row r="2" spans="1:7" ht="13.5" thickBot="1" x14ac:dyDescent="0.25">
      <c r="C2" s="95"/>
      <c r="D2" s="502"/>
      <c r="E2" s="494"/>
      <c r="F2" s="493"/>
    </row>
    <row r="3" spans="1:7" x14ac:dyDescent="0.2">
      <c r="A3" s="7"/>
      <c r="B3" s="8"/>
      <c r="C3" s="8"/>
      <c r="D3" s="4" t="s">
        <v>671</v>
      </c>
      <c r="E3" s="80"/>
      <c r="F3" s="4" t="s">
        <v>649</v>
      </c>
    </row>
    <row r="4" spans="1:7" ht="54" customHeight="1" thickBot="1" x14ac:dyDescent="0.25">
      <c r="A4" s="38" t="s">
        <v>0</v>
      </c>
      <c r="B4" s="39" t="s">
        <v>1</v>
      </c>
      <c r="C4" s="39" t="s">
        <v>2</v>
      </c>
      <c r="D4" s="15" t="s">
        <v>626</v>
      </c>
      <c r="E4" s="81"/>
      <c r="F4" s="15" t="s">
        <v>626</v>
      </c>
      <c r="G4" s="131"/>
    </row>
    <row r="5" spans="1:7" x14ac:dyDescent="0.2">
      <c r="A5" s="19" t="s">
        <v>3</v>
      </c>
      <c r="B5" s="12" t="s">
        <v>4</v>
      </c>
      <c r="C5" s="55" t="s">
        <v>5</v>
      </c>
      <c r="D5" s="117">
        <v>0</v>
      </c>
      <c r="E5" s="118"/>
      <c r="F5" s="117">
        <v>0</v>
      </c>
    </row>
    <row r="6" spans="1:7" x14ac:dyDescent="0.2">
      <c r="A6" s="19" t="s">
        <v>6</v>
      </c>
      <c r="B6" s="12" t="s">
        <v>4</v>
      </c>
      <c r="C6" s="55" t="s">
        <v>7</v>
      </c>
      <c r="D6" s="117">
        <v>0</v>
      </c>
      <c r="E6" s="118"/>
      <c r="F6" s="117">
        <v>0</v>
      </c>
    </row>
    <row r="7" spans="1:7" x14ac:dyDescent="0.2">
      <c r="A7" s="19" t="s">
        <v>8</v>
      </c>
      <c r="B7" s="12" t="s">
        <v>4</v>
      </c>
      <c r="C7" s="55" t="s">
        <v>9</v>
      </c>
      <c r="D7" s="117">
        <v>0</v>
      </c>
      <c r="E7" s="118"/>
      <c r="F7" s="117">
        <v>0</v>
      </c>
    </row>
    <row r="8" spans="1:7" x14ac:dyDescent="0.2">
      <c r="A8" s="19" t="s">
        <v>10</v>
      </c>
      <c r="B8" s="12" t="s">
        <v>4</v>
      </c>
      <c r="C8" s="55" t="s">
        <v>11</v>
      </c>
      <c r="D8" s="117">
        <v>0</v>
      </c>
      <c r="E8" s="118"/>
      <c r="F8" s="117">
        <v>0</v>
      </c>
    </row>
    <row r="9" spans="1:7" x14ac:dyDescent="0.2">
      <c r="A9" s="19" t="s">
        <v>12</v>
      </c>
      <c r="B9" s="12" t="s">
        <v>4</v>
      </c>
      <c r="C9" s="55" t="s">
        <v>13</v>
      </c>
      <c r="D9" s="117">
        <v>0</v>
      </c>
      <c r="E9" s="118"/>
      <c r="F9" s="117">
        <v>0</v>
      </c>
    </row>
    <row r="10" spans="1:7" x14ac:dyDescent="0.2">
      <c r="A10" s="19" t="s">
        <v>14</v>
      </c>
      <c r="B10" s="12" t="s">
        <v>4</v>
      </c>
      <c r="C10" s="55" t="s">
        <v>15</v>
      </c>
      <c r="D10" s="117">
        <v>0</v>
      </c>
      <c r="E10" s="118"/>
      <c r="F10" s="117">
        <v>0</v>
      </c>
    </row>
    <row r="11" spans="1:7" x14ac:dyDescent="0.2">
      <c r="A11" s="19" t="s">
        <v>16</v>
      </c>
      <c r="B11" s="12" t="s">
        <v>4</v>
      </c>
      <c r="C11" s="55" t="s">
        <v>17</v>
      </c>
      <c r="D11" s="117">
        <v>0</v>
      </c>
      <c r="E11" s="118"/>
      <c r="F11" s="117">
        <v>0</v>
      </c>
    </row>
    <row r="12" spans="1:7" x14ac:dyDescent="0.2">
      <c r="A12" s="19" t="s">
        <v>18</v>
      </c>
      <c r="B12" s="12" t="s">
        <v>19</v>
      </c>
      <c r="C12" s="55" t="s">
        <v>20</v>
      </c>
      <c r="D12" s="117">
        <v>0</v>
      </c>
      <c r="E12" s="118"/>
      <c r="F12" s="117">
        <v>0</v>
      </c>
    </row>
    <row r="13" spans="1:7" x14ac:dyDescent="0.2">
      <c r="A13" s="19" t="s">
        <v>21</v>
      </c>
      <c r="B13" s="12" t="s">
        <v>19</v>
      </c>
      <c r="C13" s="55" t="s">
        <v>22</v>
      </c>
      <c r="D13" s="117">
        <v>0</v>
      </c>
      <c r="E13" s="118"/>
      <c r="F13" s="117">
        <v>0</v>
      </c>
    </row>
    <row r="14" spans="1:7" x14ac:dyDescent="0.2">
      <c r="A14" s="19" t="s">
        <v>23</v>
      </c>
      <c r="B14" s="12" t="s">
        <v>24</v>
      </c>
      <c r="C14" s="55" t="s">
        <v>25</v>
      </c>
      <c r="D14" s="117">
        <v>0</v>
      </c>
      <c r="E14" s="118"/>
      <c r="F14" s="117">
        <v>0</v>
      </c>
    </row>
    <row r="15" spans="1:7" x14ac:dyDescent="0.2">
      <c r="A15" s="19" t="s">
        <v>26</v>
      </c>
      <c r="B15" s="12" t="s">
        <v>24</v>
      </c>
      <c r="C15" s="55" t="s">
        <v>27</v>
      </c>
      <c r="D15" s="117">
        <v>0</v>
      </c>
      <c r="E15" s="118"/>
      <c r="F15" s="117">
        <v>0</v>
      </c>
    </row>
    <row r="16" spans="1:7" x14ac:dyDescent="0.2">
      <c r="A16" s="19" t="s">
        <v>28</v>
      </c>
      <c r="B16" s="12" t="s">
        <v>24</v>
      </c>
      <c r="C16" s="55" t="s">
        <v>29</v>
      </c>
      <c r="D16" s="117">
        <v>0</v>
      </c>
      <c r="E16" s="118"/>
      <c r="F16" s="117">
        <v>0</v>
      </c>
    </row>
    <row r="17" spans="1:6" x14ac:dyDescent="0.2">
      <c r="A17" s="19" t="s">
        <v>30</v>
      </c>
      <c r="B17" s="12" t="s">
        <v>24</v>
      </c>
      <c r="C17" s="55" t="s">
        <v>31</v>
      </c>
      <c r="D17" s="117">
        <v>0</v>
      </c>
      <c r="E17" s="118"/>
      <c r="F17" s="117">
        <v>0</v>
      </c>
    </row>
    <row r="18" spans="1:6" x14ac:dyDescent="0.2">
      <c r="A18" s="19" t="s">
        <v>32</v>
      </c>
      <c r="B18" s="12" t="s">
        <v>24</v>
      </c>
      <c r="C18" s="55" t="s">
        <v>33</v>
      </c>
      <c r="D18" s="117">
        <v>0</v>
      </c>
      <c r="E18" s="118"/>
      <c r="F18" s="117">
        <v>0</v>
      </c>
    </row>
    <row r="19" spans="1:6" x14ac:dyDescent="0.2">
      <c r="A19" s="19" t="s">
        <v>34</v>
      </c>
      <c r="B19" s="12" t="s">
        <v>24</v>
      </c>
      <c r="C19" s="55" t="s">
        <v>35</v>
      </c>
      <c r="D19" s="117">
        <v>0</v>
      </c>
      <c r="E19" s="118"/>
      <c r="F19" s="117">
        <v>0</v>
      </c>
    </row>
    <row r="20" spans="1:6" x14ac:dyDescent="0.2">
      <c r="A20" s="19" t="s">
        <v>36</v>
      </c>
      <c r="B20" s="12" t="s">
        <v>24</v>
      </c>
      <c r="C20" s="55" t="s">
        <v>37</v>
      </c>
      <c r="D20" s="117">
        <v>0</v>
      </c>
      <c r="E20" s="118"/>
      <c r="F20" s="117">
        <v>0</v>
      </c>
    </row>
    <row r="21" spans="1:6" x14ac:dyDescent="0.2">
      <c r="A21" s="19" t="s">
        <v>38</v>
      </c>
      <c r="B21" s="12" t="s">
        <v>39</v>
      </c>
      <c r="C21" s="55" t="s">
        <v>40</v>
      </c>
      <c r="D21" s="117">
        <v>0</v>
      </c>
      <c r="E21" s="118"/>
      <c r="F21" s="117">
        <v>0</v>
      </c>
    </row>
    <row r="22" spans="1:6" x14ac:dyDescent="0.2">
      <c r="A22" s="19" t="s">
        <v>41</v>
      </c>
      <c r="B22" s="12" t="s">
        <v>42</v>
      </c>
      <c r="C22" s="55" t="s">
        <v>43</v>
      </c>
      <c r="D22" s="117">
        <v>0</v>
      </c>
      <c r="E22" s="118"/>
      <c r="F22" s="117">
        <v>0</v>
      </c>
    </row>
    <row r="23" spans="1:6" x14ac:dyDescent="0.2">
      <c r="A23" s="19" t="s">
        <v>44</v>
      </c>
      <c r="B23" s="12" t="s">
        <v>42</v>
      </c>
      <c r="C23" s="55" t="s">
        <v>45</v>
      </c>
      <c r="D23" s="117">
        <v>0</v>
      </c>
      <c r="E23" s="118"/>
      <c r="F23" s="117">
        <v>0</v>
      </c>
    </row>
    <row r="24" spans="1:6" x14ac:dyDescent="0.2">
      <c r="A24" s="19" t="s">
        <v>46</v>
      </c>
      <c r="B24" s="12" t="s">
        <v>42</v>
      </c>
      <c r="C24" s="55" t="s">
        <v>47</v>
      </c>
      <c r="D24" s="117">
        <v>0</v>
      </c>
      <c r="E24" s="118"/>
      <c r="F24" s="117">
        <v>0</v>
      </c>
    </row>
    <row r="25" spans="1:6" x14ac:dyDescent="0.2">
      <c r="A25" s="19" t="s">
        <v>48</v>
      </c>
      <c r="B25" s="12" t="s">
        <v>42</v>
      </c>
      <c r="C25" s="55" t="s">
        <v>49</v>
      </c>
      <c r="D25" s="117">
        <v>0</v>
      </c>
      <c r="E25" s="118"/>
      <c r="F25" s="117">
        <v>0</v>
      </c>
    </row>
    <row r="26" spans="1:6" x14ac:dyDescent="0.2">
      <c r="A26" s="19" t="s">
        <v>50</v>
      </c>
      <c r="B26" s="12" t="s">
        <v>42</v>
      </c>
      <c r="C26" s="55" t="s">
        <v>51</v>
      </c>
      <c r="D26" s="117">
        <v>0</v>
      </c>
      <c r="E26" s="118"/>
      <c r="F26" s="117">
        <v>0</v>
      </c>
    </row>
    <row r="27" spans="1:6" x14ac:dyDescent="0.2">
      <c r="A27" s="19" t="s">
        <v>52</v>
      </c>
      <c r="B27" s="12" t="s">
        <v>53</v>
      </c>
      <c r="C27" s="55" t="s">
        <v>54</v>
      </c>
      <c r="D27" s="117">
        <v>0</v>
      </c>
      <c r="E27" s="118"/>
      <c r="F27" s="117">
        <v>0</v>
      </c>
    </row>
    <row r="28" spans="1:6" x14ac:dyDescent="0.2">
      <c r="A28" s="19" t="s">
        <v>55</v>
      </c>
      <c r="B28" s="12" t="s">
        <v>53</v>
      </c>
      <c r="C28" s="55" t="s">
        <v>56</v>
      </c>
      <c r="D28" s="117">
        <v>0</v>
      </c>
      <c r="E28" s="118"/>
      <c r="F28" s="117">
        <v>0</v>
      </c>
    </row>
    <row r="29" spans="1:6" x14ac:dyDescent="0.2">
      <c r="A29" s="19" t="s">
        <v>57</v>
      </c>
      <c r="B29" s="12" t="s">
        <v>58</v>
      </c>
      <c r="C29" s="55" t="s">
        <v>59</v>
      </c>
      <c r="D29" s="117">
        <v>0</v>
      </c>
      <c r="E29" s="118"/>
      <c r="F29" s="117">
        <v>0</v>
      </c>
    </row>
    <row r="30" spans="1:6" x14ac:dyDescent="0.2">
      <c r="A30" s="19" t="s">
        <v>60</v>
      </c>
      <c r="B30" s="12" t="s">
        <v>58</v>
      </c>
      <c r="C30" s="55" t="s">
        <v>61</v>
      </c>
      <c r="D30" s="117">
        <v>0</v>
      </c>
      <c r="E30" s="118"/>
      <c r="F30" s="117">
        <v>0</v>
      </c>
    </row>
    <row r="31" spans="1:6" x14ac:dyDescent="0.2">
      <c r="A31" s="19" t="s">
        <v>62</v>
      </c>
      <c r="B31" s="12" t="s">
        <v>63</v>
      </c>
      <c r="C31" s="55" t="s">
        <v>64</v>
      </c>
      <c r="D31" s="117">
        <v>0</v>
      </c>
      <c r="E31" s="118"/>
      <c r="F31" s="117">
        <v>0</v>
      </c>
    </row>
    <row r="32" spans="1:6" x14ac:dyDescent="0.2">
      <c r="A32" s="19" t="s">
        <v>65</v>
      </c>
      <c r="B32" s="12" t="s">
        <v>63</v>
      </c>
      <c r="C32" s="55" t="s">
        <v>66</v>
      </c>
      <c r="D32" s="117">
        <v>0</v>
      </c>
      <c r="E32" s="118"/>
      <c r="F32" s="117">
        <v>0</v>
      </c>
    </row>
    <row r="33" spans="1:6" x14ac:dyDescent="0.2">
      <c r="A33" s="19" t="s">
        <v>67</v>
      </c>
      <c r="B33" s="12" t="s">
        <v>68</v>
      </c>
      <c r="C33" s="55" t="s">
        <v>69</v>
      </c>
      <c r="D33" s="117">
        <v>0</v>
      </c>
      <c r="E33" s="118"/>
      <c r="F33" s="117">
        <v>0</v>
      </c>
    </row>
    <row r="34" spans="1:6" x14ac:dyDescent="0.2">
      <c r="A34" s="19" t="s">
        <v>70</v>
      </c>
      <c r="B34" s="12" t="s">
        <v>68</v>
      </c>
      <c r="C34" s="55" t="s">
        <v>71</v>
      </c>
      <c r="D34" s="117">
        <v>0</v>
      </c>
      <c r="E34" s="118"/>
      <c r="F34" s="117">
        <v>0</v>
      </c>
    </row>
    <row r="35" spans="1:6" x14ac:dyDescent="0.2">
      <c r="A35" s="19" t="s">
        <v>72</v>
      </c>
      <c r="B35" s="12" t="s">
        <v>73</v>
      </c>
      <c r="C35" s="55" t="s">
        <v>74</v>
      </c>
      <c r="D35" s="117">
        <v>0</v>
      </c>
      <c r="E35" s="118"/>
      <c r="F35" s="117">
        <v>0</v>
      </c>
    </row>
    <row r="36" spans="1:6" x14ac:dyDescent="0.2">
      <c r="A36" s="19" t="s">
        <v>75</v>
      </c>
      <c r="B36" s="12" t="s">
        <v>76</v>
      </c>
      <c r="C36" s="55" t="s">
        <v>77</v>
      </c>
      <c r="D36" s="117">
        <v>0</v>
      </c>
      <c r="E36" s="118"/>
      <c r="F36" s="117">
        <v>0</v>
      </c>
    </row>
    <row r="37" spans="1:6" x14ac:dyDescent="0.2">
      <c r="A37" s="19" t="s">
        <v>78</v>
      </c>
      <c r="B37" s="12" t="s">
        <v>76</v>
      </c>
      <c r="C37" s="55" t="s">
        <v>79</v>
      </c>
      <c r="D37" s="117">
        <v>0</v>
      </c>
      <c r="E37" s="118"/>
      <c r="F37" s="117">
        <v>0</v>
      </c>
    </row>
    <row r="38" spans="1:6" x14ac:dyDescent="0.2">
      <c r="A38" s="19" t="s">
        <v>80</v>
      </c>
      <c r="B38" s="12" t="s">
        <v>76</v>
      </c>
      <c r="C38" s="55" t="s">
        <v>81</v>
      </c>
      <c r="D38" s="117">
        <v>0</v>
      </c>
      <c r="E38" s="118"/>
      <c r="F38" s="117">
        <v>0</v>
      </c>
    </row>
    <row r="39" spans="1:6" x14ac:dyDescent="0.2">
      <c r="A39" s="19" t="s">
        <v>82</v>
      </c>
      <c r="B39" s="12" t="s">
        <v>83</v>
      </c>
      <c r="C39" s="55" t="s">
        <v>84</v>
      </c>
      <c r="D39" s="117">
        <v>0</v>
      </c>
      <c r="E39" s="118"/>
      <c r="F39" s="117">
        <v>0</v>
      </c>
    </row>
    <row r="40" spans="1:6" x14ac:dyDescent="0.2">
      <c r="A40" s="19" t="s">
        <v>85</v>
      </c>
      <c r="B40" s="12" t="s">
        <v>83</v>
      </c>
      <c r="C40" s="55" t="s">
        <v>86</v>
      </c>
      <c r="D40" s="117">
        <v>0</v>
      </c>
      <c r="E40" s="118"/>
      <c r="F40" s="117">
        <v>0</v>
      </c>
    </row>
    <row r="41" spans="1:6" x14ac:dyDescent="0.2">
      <c r="A41" s="19" t="s">
        <v>87</v>
      </c>
      <c r="B41" s="12" t="s">
        <v>88</v>
      </c>
      <c r="C41" s="55" t="s">
        <v>89</v>
      </c>
      <c r="D41" s="117">
        <v>0</v>
      </c>
      <c r="E41" s="118"/>
      <c r="F41" s="117">
        <v>0</v>
      </c>
    </row>
    <row r="42" spans="1:6" x14ac:dyDescent="0.2">
      <c r="A42" s="19" t="s">
        <v>90</v>
      </c>
      <c r="B42" s="12" t="s">
        <v>91</v>
      </c>
      <c r="C42" s="1" t="s">
        <v>92</v>
      </c>
      <c r="D42" s="117">
        <v>0</v>
      </c>
      <c r="E42" s="118"/>
      <c r="F42" s="117">
        <v>0</v>
      </c>
    </row>
    <row r="43" spans="1:6" x14ac:dyDescent="0.2">
      <c r="A43" s="19" t="s">
        <v>93</v>
      </c>
      <c r="B43" s="12" t="s">
        <v>94</v>
      </c>
      <c r="C43" s="55" t="s">
        <v>95</v>
      </c>
      <c r="D43" s="117">
        <v>0</v>
      </c>
      <c r="E43" s="118"/>
      <c r="F43" s="117">
        <v>0</v>
      </c>
    </row>
    <row r="44" spans="1:6" x14ac:dyDescent="0.2">
      <c r="A44" s="19" t="s">
        <v>96</v>
      </c>
      <c r="B44" s="12" t="s">
        <v>97</v>
      </c>
      <c r="C44" s="55" t="s">
        <v>98</v>
      </c>
      <c r="D44" s="117">
        <v>0</v>
      </c>
      <c r="E44" s="118"/>
      <c r="F44" s="117">
        <v>0</v>
      </c>
    </row>
    <row r="45" spans="1:6" x14ac:dyDescent="0.2">
      <c r="A45" s="19" t="s">
        <v>99</v>
      </c>
      <c r="B45" s="12" t="s">
        <v>100</v>
      </c>
      <c r="C45" s="55" t="s">
        <v>101</v>
      </c>
      <c r="D45" s="117">
        <v>0</v>
      </c>
      <c r="E45" s="118"/>
      <c r="F45" s="117">
        <v>0</v>
      </c>
    </row>
    <row r="46" spans="1:6" x14ac:dyDescent="0.2">
      <c r="A46" s="19" t="s">
        <v>102</v>
      </c>
      <c r="B46" s="12" t="s">
        <v>103</v>
      </c>
      <c r="C46" s="55" t="s">
        <v>104</v>
      </c>
      <c r="D46" s="117">
        <v>0</v>
      </c>
      <c r="E46" s="118"/>
      <c r="F46" s="117">
        <v>0</v>
      </c>
    </row>
    <row r="47" spans="1:6" x14ac:dyDescent="0.2">
      <c r="A47" s="19" t="s">
        <v>105</v>
      </c>
      <c r="B47" s="12" t="s">
        <v>106</v>
      </c>
      <c r="C47" s="55" t="s">
        <v>107</v>
      </c>
      <c r="D47" s="117">
        <v>0</v>
      </c>
      <c r="E47" s="118"/>
      <c r="F47" s="117">
        <v>0</v>
      </c>
    </row>
    <row r="48" spans="1:6" x14ac:dyDescent="0.2">
      <c r="A48" s="22" t="s">
        <v>108</v>
      </c>
      <c r="B48" s="12" t="s">
        <v>109</v>
      </c>
      <c r="C48" s="55" t="s">
        <v>110</v>
      </c>
      <c r="D48" s="117">
        <v>0</v>
      </c>
      <c r="E48" s="118"/>
      <c r="F48" s="117">
        <v>0</v>
      </c>
    </row>
    <row r="49" spans="1:6" x14ac:dyDescent="0.2">
      <c r="A49" s="19" t="s">
        <v>111</v>
      </c>
      <c r="B49" s="12" t="s">
        <v>109</v>
      </c>
      <c r="C49" s="55" t="s">
        <v>112</v>
      </c>
      <c r="D49" s="117">
        <v>0</v>
      </c>
      <c r="E49" s="118"/>
      <c r="F49" s="117">
        <v>0</v>
      </c>
    </row>
    <row r="50" spans="1:6" x14ac:dyDescent="0.2">
      <c r="A50" s="19" t="s">
        <v>113</v>
      </c>
      <c r="B50" s="12" t="s">
        <v>109</v>
      </c>
      <c r="C50" s="55" t="s">
        <v>114</v>
      </c>
      <c r="D50" s="117">
        <v>0</v>
      </c>
      <c r="E50" s="118"/>
      <c r="F50" s="117">
        <v>0</v>
      </c>
    </row>
    <row r="51" spans="1:6" x14ac:dyDescent="0.2">
      <c r="A51" s="19" t="s">
        <v>115</v>
      </c>
      <c r="B51" s="12" t="s">
        <v>109</v>
      </c>
      <c r="C51" s="55" t="s">
        <v>116</v>
      </c>
      <c r="D51" s="117">
        <v>0</v>
      </c>
      <c r="E51" s="118"/>
      <c r="F51" s="117">
        <v>0</v>
      </c>
    </row>
    <row r="52" spans="1:6" x14ac:dyDescent="0.2">
      <c r="A52" s="19" t="s">
        <v>117</v>
      </c>
      <c r="B52" s="12" t="s">
        <v>109</v>
      </c>
      <c r="C52" s="55" t="s">
        <v>118</v>
      </c>
      <c r="D52" s="117">
        <v>0</v>
      </c>
      <c r="E52" s="118"/>
      <c r="F52" s="117">
        <v>0</v>
      </c>
    </row>
    <row r="53" spans="1:6" x14ac:dyDescent="0.2">
      <c r="A53" s="19" t="s">
        <v>119</v>
      </c>
      <c r="B53" s="12" t="s">
        <v>120</v>
      </c>
      <c r="C53" s="55" t="s">
        <v>121</v>
      </c>
      <c r="D53" s="117">
        <v>0</v>
      </c>
      <c r="E53" s="118"/>
      <c r="F53" s="117">
        <v>0</v>
      </c>
    </row>
    <row r="54" spans="1:6" x14ac:dyDescent="0.2">
      <c r="A54" s="19" t="s">
        <v>122</v>
      </c>
      <c r="B54" s="12" t="s">
        <v>120</v>
      </c>
      <c r="C54" s="55" t="s">
        <v>123</v>
      </c>
      <c r="D54" s="117">
        <v>0</v>
      </c>
      <c r="E54" s="118"/>
      <c r="F54" s="117">
        <v>0</v>
      </c>
    </row>
    <row r="55" spans="1:6" x14ac:dyDescent="0.2">
      <c r="A55" s="19" t="s">
        <v>124</v>
      </c>
      <c r="B55" s="12" t="s">
        <v>120</v>
      </c>
      <c r="C55" s="55" t="s">
        <v>125</v>
      </c>
      <c r="D55" s="117">
        <v>0</v>
      </c>
      <c r="E55" s="118"/>
      <c r="F55" s="117">
        <v>0</v>
      </c>
    </row>
    <row r="56" spans="1:6" x14ac:dyDescent="0.2">
      <c r="A56" s="19" t="s">
        <v>126</v>
      </c>
      <c r="B56" s="12" t="s">
        <v>120</v>
      </c>
      <c r="C56" s="55" t="s">
        <v>127</v>
      </c>
      <c r="D56" s="117">
        <v>0</v>
      </c>
      <c r="E56" s="118"/>
      <c r="F56" s="117">
        <v>0</v>
      </c>
    </row>
    <row r="57" spans="1:6" x14ac:dyDescent="0.2">
      <c r="A57" s="19" t="s">
        <v>128</v>
      </c>
      <c r="B57" s="12" t="s">
        <v>120</v>
      </c>
      <c r="C57" s="55" t="s">
        <v>129</v>
      </c>
      <c r="D57" s="117">
        <v>0</v>
      </c>
      <c r="E57" s="118"/>
      <c r="F57" s="117">
        <v>0</v>
      </c>
    </row>
    <row r="58" spans="1:6" x14ac:dyDescent="0.2">
      <c r="A58" s="19" t="s">
        <v>130</v>
      </c>
      <c r="B58" s="12" t="s">
        <v>120</v>
      </c>
      <c r="C58" s="55" t="s">
        <v>131</v>
      </c>
      <c r="D58" s="117">
        <v>0</v>
      </c>
      <c r="E58" s="118"/>
      <c r="F58" s="117">
        <v>0</v>
      </c>
    </row>
    <row r="59" spans="1:6" x14ac:dyDescent="0.2">
      <c r="A59" s="19" t="s">
        <v>132</v>
      </c>
      <c r="B59" s="12" t="s">
        <v>120</v>
      </c>
      <c r="C59" s="55" t="s">
        <v>133</v>
      </c>
      <c r="D59" s="117">
        <v>0</v>
      </c>
      <c r="E59" s="118"/>
      <c r="F59" s="117">
        <v>0</v>
      </c>
    </row>
    <row r="60" spans="1:6" x14ac:dyDescent="0.2">
      <c r="A60" s="19" t="s">
        <v>134</v>
      </c>
      <c r="B60" s="12" t="s">
        <v>120</v>
      </c>
      <c r="C60" s="55" t="s">
        <v>135</v>
      </c>
      <c r="D60" s="117">
        <v>0</v>
      </c>
      <c r="E60" s="118"/>
      <c r="F60" s="117">
        <v>0</v>
      </c>
    </row>
    <row r="61" spans="1:6" x14ac:dyDescent="0.2">
      <c r="A61" s="19" t="s">
        <v>136</v>
      </c>
      <c r="B61" s="12" t="s">
        <v>120</v>
      </c>
      <c r="C61" s="55" t="s">
        <v>137</v>
      </c>
      <c r="D61" s="117">
        <v>0</v>
      </c>
      <c r="E61" s="118"/>
      <c r="F61" s="117">
        <v>0</v>
      </c>
    </row>
    <row r="62" spans="1:6" x14ac:dyDescent="0.2">
      <c r="A62" s="19" t="s">
        <v>138</v>
      </c>
      <c r="B62" s="12" t="s">
        <v>120</v>
      </c>
      <c r="C62" s="55" t="s">
        <v>139</v>
      </c>
      <c r="D62" s="117">
        <v>0</v>
      </c>
      <c r="E62" s="118"/>
      <c r="F62" s="117">
        <v>0</v>
      </c>
    </row>
    <row r="63" spans="1:6" x14ac:dyDescent="0.2">
      <c r="A63" s="19" t="s">
        <v>140</v>
      </c>
      <c r="B63" s="12" t="s">
        <v>120</v>
      </c>
      <c r="C63" s="55" t="s">
        <v>141</v>
      </c>
      <c r="D63" s="117">
        <v>0</v>
      </c>
      <c r="E63" s="118"/>
      <c r="F63" s="117">
        <v>0</v>
      </c>
    </row>
    <row r="64" spans="1:6" x14ac:dyDescent="0.2">
      <c r="A64" s="19" t="s">
        <v>142</v>
      </c>
      <c r="B64" s="12" t="s">
        <v>120</v>
      </c>
      <c r="C64" s="55" t="s">
        <v>143</v>
      </c>
      <c r="D64" s="117">
        <v>0</v>
      </c>
      <c r="E64" s="118"/>
      <c r="F64" s="117">
        <v>0</v>
      </c>
    </row>
    <row r="65" spans="1:6" x14ac:dyDescent="0.2">
      <c r="A65" s="19" t="s">
        <v>144</v>
      </c>
      <c r="B65" s="12" t="s">
        <v>120</v>
      </c>
      <c r="C65" s="55" t="s">
        <v>145</v>
      </c>
      <c r="D65" s="117">
        <v>0</v>
      </c>
      <c r="E65" s="118"/>
      <c r="F65" s="117">
        <v>0</v>
      </c>
    </row>
    <row r="66" spans="1:6" x14ac:dyDescent="0.2">
      <c r="A66" s="19" t="s">
        <v>146</v>
      </c>
      <c r="B66" s="12" t="s">
        <v>120</v>
      </c>
      <c r="C66" s="55" t="s">
        <v>147</v>
      </c>
      <c r="D66" s="117">
        <v>0</v>
      </c>
      <c r="E66" s="118"/>
      <c r="F66" s="117">
        <v>0</v>
      </c>
    </row>
    <row r="67" spans="1:6" x14ac:dyDescent="0.2">
      <c r="A67" s="19" t="s">
        <v>148</v>
      </c>
      <c r="B67" s="12" t="s">
        <v>120</v>
      </c>
      <c r="C67" s="55" t="s">
        <v>149</v>
      </c>
      <c r="D67" s="117">
        <v>0</v>
      </c>
      <c r="E67" s="118"/>
      <c r="F67" s="117">
        <v>0</v>
      </c>
    </row>
    <row r="68" spans="1:6" x14ac:dyDescent="0.2">
      <c r="A68" s="19" t="s">
        <v>150</v>
      </c>
      <c r="B68" s="12" t="s">
        <v>151</v>
      </c>
      <c r="C68" s="55" t="s">
        <v>152</v>
      </c>
      <c r="D68" s="117">
        <v>0</v>
      </c>
      <c r="E68" s="118"/>
      <c r="F68" s="117">
        <v>0</v>
      </c>
    </row>
    <row r="69" spans="1:6" x14ac:dyDescent="0.2">
      <c r="A69" s="19" t="s">
        <v>153</v>
      </c>
      <c r="B69" s="12" t="s">
        <v>151</v>
      </c>
      <c r="C69" s="55" t="s">
        <v>154</v>
      </c>
      <c r="D69" s="117">
        <v>0</v>
      </c>
      <c r="E69" s="118"/>
      <c r="F69" s="117">
        <v>0</v>
      </c>
    </row>
    <row r="70" spans="1:6" x14ac:dyDescent="0.2">
      <c r="A70" s="19" t="s">
        <v>155</v>
      </c>
      <c r="B70" s="12" t="s">
        <v>151</v>
      </c>
      <c r="C70" s="55" t="s">
        <v>156</v>
      </c>
      <c r="D70" s="117">
        <v>0</v>
      </c>
      <c r="E70" s="118"/>
      <c r="F70" s="117">
        <v>0</v>
      </c>
    </row>
    <row r="71" spans="1:6" x14ac:dyDescent="0.2">
      <c r="A71" s="19" t="s">
        <v>157</v>
      </c>
      <c r="B71" s="12" t="s">
        <v>158</v>
      </c>
      <c r="C71" s="55" t="s">
        <v>159</v>
      </c>
      <c r="D71" s="117">
        <v>0</v>
      </c>
      <c r="E71" s="118"/>
      <c r="F71" s="117">
        <v>0</v>
      </c>
    </row>
    <row r="72" spans="1:6" x14ac:dyDescent="0.2">
      <c r="A72" s="19" t="s">
        <v>160</v>
      </c>
      <c r="B72" s="12" t="s">
        <v>158</v>
      </c>
      <c r="C72" s="55" t="s">
        <v>161</v>
      </c>
      <c r="D72" s="117">
        <v>0</v>
      </c>
      <c r="E72" s="118"/>
      <c r="F72" s="117">
        <v>0</v>
      </c>
    </row>
    <row r="73" spans="1:6" x14ac:dyDescent="0.2">
      <c r="A73" s="19" t="s">
        <v>162</v>
      </c>
      <c r="B73" s="12" t="s">
        <v>158</v>
      </c>
      <c r="C73" s="55" t="s">
        <v>482</v>
      </c>
      <c r="D73" s="117">
        <v>0</v>
      </c>
      <c r="E73" s="118"/>
      <c r="F73" s="117">
        <v>0</v>
      </c>
    </row>
    <row r="74" spans="1:6" x14ac:dyDescent="0.2">
      <c r="A74" s="19" t="s">
        <v>163</v>
      </c>
      <c r="B74" s="12" t="s">
        <v>164</v>
      </c>
      <c r="C74" s="55" t="s">
        <v>165</v>
      </c>
      <c r="D74" s="117">
        <v>0</v>
      </c>
      <c r="E74" s="118"/>
      <c r="F74" s="117">
        <v>0</v>
      </c>
    </row>
    <row r="75" spans="1:6" x14ac:dyDescent="0.2">
      <c r="A75" s="19" t="s">
        <v>166</v>
      </c>
      <c r="B75" s="12" t="s">
        <v>167</v>
      </c>
      <c r="C75" s="55" t="s">
        <v>168</v>
      </c>
      <c r="D75" s="117">
        <v>0</v>
      </c>
      <c r="E75" s="118"/>
      <c r="F75" s="117">
        <v>0</v>
      </c>
    </row>
    <row r="76" spans="1:6" x14ac:dyDescent="0.2">
      <c r="A76" s="19" t="s">
        <v>169</v>
      </c>
      <c r="B76" s="12" t="s">
        <v>167</v>
      </c>
      <c r="C76" s="55" t="s">
        <v>170</v>
      </c>
      <c r="D76" s="117">
        <v>0</v>
      </c>
      <c r="E76" s="118"/>
      <c r="F76" s="117">
        <v>0</v>
      </c>
    </row>
    <row r="77" spans="1:6" x14ac:dyDescent="0.2">
      <c r="A77" s="19" t="s">
        <v>171</v>
      </c>
      <c r="B77" s="12" t="s">
        <v>172</v>
      </c>
      <c r="C77" s="55" t="s">
        <v>173</v>
      </c>
      <c r="D77" s="117">
        <v>143437.64000000001</v>
      </c>
      <c r="E77" s="118"/>
      <c r="F77" s="117">
        <v>120155.54</v>
      </c>
    </row>
    <row r="78" spans="1:6" x14ac:dyDescent="0.2">
      <c r="A78" s="19" t="s">
        <v>174</v>
      </c>
      <c r="B78" s="12" t="s">
        <v>175</v>
      </c>
      <c r="C78" s="55" t="s">
        <v>176</v>
      </c>
      <c r="D78" s="117">
        <v>0</v>
      </c>
      <c r="E78" s="118"/>
      <c r="F78" s="117">
        <v>0</v>
      </c>
    </row>
    <row r="79" spans="1:6" x14ac:dyDescent="0.2">
      <c r="A79" s="19" t="s">
        <v>177</v>
      </c>
      <c r="B79" s="12" t="s">
        <v>178</v>
      </c>
      <c r="C79" s="55" t="s">
        <v>179</v>
      </c>
      <c r="D79" s="117">
        <v>131374.85</v>
      </c>
      <c r="E79" s="118"/>
      <c r="F79" s="117">
        <v>132891.81</v>
      </c>
    </row>
    <row r="80" spans="1:6" x14ac:dyDescent="0.2">
      <c r="A80" s="19" t="s">
        <v>180</v>
      </c>
      <c r="B80" s="12" t="s">
        <v>178</v>
      </c>
      <c r="C80" s="55" t="s">
        <v>181</v>
      </c>
      <c r="D80" s="117">
        <v>0</v>
      </c>
      <c r="E80" s="118"/>
      <c r="F80" s="117">
        <v>0</v>
      </c>
    </row>
    <row r="81" spans="1:6" x14ac:dyDescent="0.2">
      <c r="A81" s="19" t="s">
        <v>182</v>
      </c>
      <c r="B81" s="12" t="s">
        <v>183</v>
      </c>
      <c r="C81" s="55" t="s">
        <v>184</v>
      </c>
      <c r="D81" s="117">
        <v>0</v>
      </c>
      <c r="E81" s="118"/>
      <c r="F81" s="117">
        <v>0</v>
      </c>
    </row>
    <row r="82" spans="1:6" x14ac:dyDescent="0.2">
      <c r="A82" s="19" t="s">
        <v>185</v>
      </c>
      <c r="B82" s="12" t="s">
        <v>186</v>
      </c>
      <c r="C82" s="55" t="s">
        <v>187</v>
      </c>
      <c r="D82" s="117">
        <v>0</v>
      </c>
      <c r="E82" s="118"/>
      <c r="F82" s="117">
        <v>0</v>
      </c>
    </row>
    <row r="83" spans="1:6" x14ac:dyDescent="0.2">
      <c r="A83" s="19" t="s">
        <v>188</v>
      </c>
      <c r="B83" s="12" t="s">
        <v>189</v>
      </c>
      <c r="C83" s="55" t="s">
        <v>190</v>
      </c>
      <c r="D83" s="117">
        <v>0</v>
      </c>
      <c r="E83" s="118"/>
      <c r="F83" s="117">
        <v>0</v>
      </c>
    </row>
    <row r="84" spans="1:6" x14ac:dyDescent="0.2">
      <c r="A84" s="19" t="s">
        <v>191</v>
      </c>
      <c r="B84" s="12" t="s">
        <v>189</v>
      </c>
      <c r="C84" s="55" t="s">
        <v>192</v>
      </c>
      <c r="D84" s="117">
        <v>0</v>
      </c>
      <c r="E84" s="118"/>
      <c r="F84" s="117">
        <v>0</v>
      </c>
    </row>
    <row r="85" spans="1:6" x14ac:dyDescent="0.2">
      <c r="A85" s="19" t="s">
        <v>193</v>
      </c>
      <c r="B85" s="12" t="s">
        <v>194</v>
      </c>
      <c r="C85" s="55" t="s">
        <v>195</v>
      </c>
      <c r="D85" s="117">
        <v>0</v>
      </c>
      <c r="E85" s="118"/>
      <c r="F85" s="117">
        <v>0</v>
      </c>
    </row>
    <row r="86" spans="1:6" x14ac:dyDescent="0.2">
      <c r="A86" s="19" t="s">
        <v>196</v>
      </c>
      <c r="B86" s="12" t="s">
        <v>194</v>
      </c>
      <c r="C86" s="55" t="s">
        <v>197</v>
      </c>
      <c r="D86" s="117">
        <v>0</v>
      </c>
      <c r="E86" s="118"/>
      <c r="F86" s="117">
        <v>0</v>
      </c>
    </row>
    <row r="87" spans="1:6" x14ac:dyDescent="0.2">
      <c r="A87" s="19" t="s">
        <v>198</v>
      </c>
      <c r="B87" s="12" t="s">
        <v>194</v>
      </c>
      <c r="C87" s="55" t="s">
        <v>199</v>
      </c>
      <c r="D87" s="117">
        <v>0</v>
      </c>
      <c r="E87" s="118"/>
      <c r="F87" s="117">
        <v>0</v>
      </c>
    </row>
    <row r="88" spans="1:6" x14ac:dyDescent="0.2">
      <c r="A88" s="19" t="s">
        <v>200</v>
      </c>
      <c r="B88" s="12" t="s">
        <v>194</v>
      </c>
      <c r="C88" s="55" t="s">
        <v>201</v>
      </c>
      <c r="D88" s="117">
        <v>0</v>
      </c>
      <c r="E88" s="118"/>
      <c r="F88" s="117">
        <v>0</v>
      </c>
    </row>
    <row r="89" spans="1:6" x14ac:dyDescent="0.2">
      <c r="A89" s="19" t="s">
        <v>202</v>
      </c>
      <c r="B89" s="12" t="s">
        <v>194</v>
      </c>
      <c r="C89" s="55" t="s">
        <v>203</v>
      </c>
      <c r="D89" s="117">
        <v>0</v>
      </c>
      <c r="E89" s="118"/>
      <c r="F89" s="117">
        <v>0</v>
      </c>
    </row>
    <row r="90" spans="1:6" x14ac:dyDescent="0.2">
      <c r="A90" s="19" t="s">
        <v>204</v>
      </c>
      <c r="B90" s="12" t="s">
        <v>205</v>
      </c>
      <c r="C90" s="55" t="s">
        <v>206</v>
      </c>
      <c r="D90" s="117">
        <v>0</v>
      </c>
      <c r="E90" s="118"/>
      <c r="F90" s="117">
        <v>0</v>
      </c>
    </row>
    <row r="91" spans="1:6" x14ac:dyDescent="0.2">
      <c r="A91" s="19" t="s">
        <v>207</v>
      </c>
      <c r="B91" s="12" t="s">
        <v>208</v>
      </c>
      <c r="C91" s="55" t="s">
        <v>209</v>
      </c>
      <c r="D91" s="117">
        <v>153274.63</v>
      </c>
      <c r="E91" s="118"/>
      <c r="F91" s="117">
        <v>152462.1</v>
      </c>
    </row>
    <row r="92" spans="1:6" x14ac:dyDescent="0.2">
      <c r="A92" s="19" t="s">
        <v>210</v>
      </c>
      <c r="B92" s="12" t="s">
        <v>208</v>
      </c>
      <c r="C92" s="55" t="s">
        <v>211</v>
      </c>
      <c r="D92" s="117">
        <v>0</v>
      </c>
      <c r="E92" s="118"/>
      <c r="F92" s="117">
        <v>0</v>
      </c>
    </row>
    <row r="93" spans="1:6" x14ac:dyDescent="0.2">
      <c r="A93" s="19" t="s">
        <v>212</v>
      </c>
      <c r="B93" s="12" t="s">
        <v>208</v>
      </c>
      <c r="C93" s="55" t="s">
        <v>213</v>
      </c>
      <c r="D93" s="117">
        <v>0</v>
      </c>
      <c r="E93" s="118"/>
      <c r="F93" s="117">
        <v>0</v>
      </c>
    </row>
    <row r="94" spans="1:6" x14ac:dyDescent="0.2">
      <c r="A94" s="19" t="s">
        <v>214</v>
      </c>
      <c r="B94" s="12" t="s">
        <v>215</v>
      </c>
      <c r="C94" s="55" t="s">
        <v>216</v>
      </c>
      <c r="D94" s="117">
        <v>143777.49</v>
      </c>
      <c r="E94" s="118"/>
      <c r="F94" s="117">
        <v>146822.12</v>
      </c>
    </row>
    <row r="95" spans="1:6" x14ac:dyDescent="0.2">
      <c r="A95" s="19" t="s">
        <v>217</v>
      </c>
      <c r="B95" s="12" t="s">
        <v>215</v>
      </c>
      <c r="C95" s="55" t="s">
        <v>218</v>
      </c>
      <c r="D95" s="117">
        <v>0</v>
      </c>
      <c r="E95" s="118"/>
      <c r="F95" s="117">
        <v>0</v>
      </c>
    </row>
    <row r="96" spans="1:6" x14ac:dyDescent="0.2">
      <c r="A96" s="19" t="s">
        <v>219</v>
      </c>
      <c r="B96" s="12" t="s">
        <v>215</v>
      </c>
      <c r="C96" s="55" t="s">
        <v>220</v>
      </c>
      <c r="D96" s="117">
        <v>0</v>
      </c>
      <c r="E96" s="118"/>
      <c r="F96" s="117">
        <v>0</v>
      </c>
    </row>
    <row r="97" spans="1:6" x14ac:dyDescent="0.2">
      <c r="A97" s="19" t="s">
        <v>221</v>
      </c>
      <c r="B97" s="12" t="s">
        <v>222</v>
      </c>
      <c r="C97" s="55" t="s">
        <v>223</v>
      </c>
      <c r="D97" s="117">
        <v>0</v>
      </c>
      <c r="E97" s="118"/>
      <c r="F97" s="117">
        <v>0</v>
      </c>
    </row>
    <row r="98" spans="1:6" x14ac:dyDescent="0.2">
      <c r="A98" s="19" t="s">
        <v>224</v>
      </c>
      <c r="B98" s="12" t="s">
        <v>222</v>
      </c>
      <c r="C98" s="55" t="s">
        <v>225</v>
      </c>
      <c r="D98" s="117">
        <v>0</v>
      </c>
      <c r="E98" s="118"/>
      <c r="F98" s="117">
        <v>0</v>
      </c>
    </row>
    <row r="99" spans="1:6" x14ac:dyDescent="0.2">
      <c r="A99" s="19" t="s">
        <v>226</v>
      </c>
      <c r="B99" s="12" t="s">
        <v>222</v>
      </c>
      <c r="C99" s="55" t="s">
        <v>227</v>
      </c>
      <c r="D99" s="117">
        <v>0</v>
      </c>
      <c r="E99" s="118"/>
      <c r="F99" s="117">
        <v>0</v>
      </c>
    </row>
    <row r="100" spans="1:6" x14ac:dyDescent="0.2">
      <c r="A100" s="19" t="s">
        <v>228</v>
      </c>
      <c r="B100" s="12" t="s">
        <v>222</v>
      </c>
      <c r="C100" s="55" t="s">
        <v>229</v>
      </c>
      <c r="D100" s="117">
        <v>0</v>
      </c>
      <c r="E100" s="118"/>
      <c r="F100" s="117">
        <v>0</v>
      </c>
    </row>
    <row r="101" spans="1:6" x14ac:dyDescent="0.2">
      <c r="A101" s="19" t="s">
        <v>230</v>
      </c>
      <c r="B101" s="12" t="s">
        <v>222</v>
      </c>
      <c r="C101" s="55" t="s">
        <v>231</v>
      </c>
      <c r="D101" s="117">
        <v>0</v>
      </c>
      <c r="E101" s="118"/>
      <c r="F101" s="117">
        <v>0</v>
      </c>
    </row>
    <row r="102" spans="1:6" x14ac:dyDescent="0.2">
      <c r="A102" s="19" t="s">
        <v>232</v>
      </c>
      <c r="B102" s="12" t="s">
        <v>222</v>
      </c>
      <c r="C102" s="55" t="s">
        <v>233</v>
      </c>
      <c r="D102" s="117">
        <v>0</v>
      </c>
      <c r="E102" s="118"/>
      <c r="F102" s="117">
        <v>0</v>
      </c>
    </row>
    <row r="103" spans="1:6" x14ac:dyDescent="0.2">
      <c r="A103" s="19" t="s">
        <v>234</v>
      </c>
      <c r="B103" s="12" t="s">
        <v>235</v>
      </c>
      <c r="C103" s="55" t="s">
        <v>236</v>
      </c>
      <c r="D103" s="117">
        <v>0</v>
      </c>
      <c r="E103" s="118"/>
      <c r="F103" s="117">
        <v>0</v>
      </c>
    </row>
    <row r="104" spans="1:6" x14ac:dyDescent="0.2">
      <c r="A104" s="19" t="s">
        <v>237</v>
      </c>
      <c r="B104" s="12" t="s">
        <v>235</v>
      </c>
      <c r="C104" s="55" t="s">
        <v>238</v>
      </c>
      <c r="D104" s="117">
        <v>0</v>
      </c>
      <c r="E104" s="118"/>
      <c r="F104" s="117">
        <v>0</v>
      </c>
    </row>
    <row r="105" spans="1:6" x14ac:dyDescent="0.2">
      <c r="A105" s="19" t="s">
        <v>239</v>
      </c>
      <c r="B105" s="12" t="s">
        <v>235</v>
      </c>
      <c r="C105" s="55" t="s">
        <v>240</v>
      </c>
      <c r="D105" s="117">
        <v>0</v>
      </c>
      <c r="E105" s="118"/>
      <c r="F105" s="117">
        <v>0</v>
      </c>
    </row>
    <row r="106" spans="1:6" x14ac:dyDescent="0.2">
      <c r="A106" s="19" t="s">
        <v>241</v>
      </c>
      <c r="B106" s="12" t="s">
        <v>242</v>
      </c>
      <c r="C106" s="55" t="s">
        <v>243</v>
      </c>
      <c r="D106" s="117">
        <v>246328.94</v>
      </c>
      <c r="E106" s="118"/>
      <c r="F106" s="117">
        <v>228553.74</v>
      </c>
    </row>
    <row r="107" spans="1:6" x14ac:dyDescent="0.2">
      <c r="A107" s="19" t="s">
        <v>244</v>
      </c>
      <c r="B107" s="12" t="s">
        <v>242</v>
      </c>
      <c r="C107" s="55" t="s">
        <v>245</v>
      </c>
      <c r="D107" s="117">
        <v>0</v>
      </c>
      <c r="E107" s="118"/>
      <c r="F107" s="117">
        <v>0</v>
      </c>
    </row>
    <row r="108" spans="1:6" x14ac:dyDescent="0.2">
      <c r="A108" s="19" t="s">
        <v>246</v>
      </c>
      <c r="B108" s="12" t="s">
        <v>242</v>
      </c>
      <c r="C108" s="55" t="s">
        <v>247</v>
      </c>
      <c r="D108" s="117">
        <v>0</v>
      </c>
      <c r="E108" s="118"/>
      <c r="F108" s="117">
        <v>0</v>
      </c>
    </row>
    <row r="109" spans="1:6" x14ac:dyDescent="0.2">
      <c r="A109" s="19" t="s">
        <v>248</v>
      </c>
      <c r="B109" s="12" t="s">
        <v>242</v>
      </c>
      <c r="C109" s="55" t="s">
        <v>249</v>
      </c>
      <c r="D109" s="117">
        <v>0</v>
      </c>
      <c r="E109" s="118"/>
      <c r="F109" s="117">
        <v>0</v>
      </c>
    </row>
    <row r="110" spans="1:6" x14ac:dyDescent="0.2">
      <c r="A110" s="19" t="s">
        <v>250</v>
      </c>
      <c r="B110" s="12" t="s">
        <v>251</v>
      </c>
      <c r="C110" s="55" t="s">
        <v>252</v>
      </c>
      <c r="D110" s="117">
        <v>0</v>
      </c>
      <c r="E110" s="118"/>
      <c r="F110" s="117">
        <v>0</v>
      </c>
    </row>
    <row r="111" spans="1:6" x14ac:dyDescent="0.2">
      <c r="A111" s="19" t="s">
        <v>253</v>
      </c>
      <c r="B111" s="12" t="s">
        <v>251</v>
      </c>
      <c r="C111" s="55" t="s">
        <v>254</v>
      </c>
      <c r="D111" s="117">
        <v>0</v>
      </c>
      <c r="E111" s="118"/>
      <c r="F111" s="117">
        <v>0</v>
      </c>
    </row>
    <row r="112" spans="1:6" x14ac:dyDescent="0.2">
      <c r="A112" s="19" t="s">
        <v>255</v>
      </c>
      <c r="B112" s="12" t="s">
        <v>251</v>
      </c>
      <c r="C112" s="55" t="s">
        <v>256</v>
      </c>
      <c r="D112" s="117">
        <v>65940.73</v>
      </c>
      <c r="E112" s="118"/>
      <c r="F112" s="117">
        <v>43705.23</v>
      </c>
    </row>
    <row r="113" spans="1:6" x14ac:dyDescent="0.2">
      <c r="A113" s="19" t="s">
        <v>257</v>
      </c>
      <c r="B113" s="12" t="s">
        <v>258</v>
      </c>
      <c r="C113" s="55" t="s">
        <v>259</v>
      </c>
      <c r="D113" s="117">
        <v>0</v>
      </c>
      <c r="E113" s="118"/>
      <c r="F113" s="117">
        <v>0</v>
      </c>
    </row>
    <row r="114" spans="1:6" x14ac:dyDescent="0.2">
      <c r="A114" s="19" t="s">
        <v>260</v>
      </c>
      <c r="B114" s="12" t="s">
        <v>261</v>
      </c>
      <c r="C114" s="55" t="s">
        <v>262</v>
      </c>
      <c r="D114" s="117">
        <v>50834.22</v>
      </c>
      <c r="E114" s="118"/>
      <c r="F114" s="117">
        <v>58324.2</v>
      </c>
    </row>
    <row r="115" spans="1:6" x14ac:dyDescent="0.2">
      <c r="A115" s="19" t="s">
        <v>263</v>
      </c>
      <c r="B115" s="12" t="s">
        <v>264</v>
      </c>
      <c r="C115" s="55" t="s">
        <v>265</v>
      </c>
      <c r="D115" s="117">
        <v>0</v>
      </c>
      <c r="E115" s="118"/>
      <c r="F115" s="117">
        <v>0</v>
      </c>
    </row>
    <row r="116" spans="1:6" x14ac:dyDescent="0.2">
      <c r="A116" s="19" t="s">
        <v>266</v>
      </c>
      <c r="B116" s="12" t="s">
        <v>264</v>
      </c>
      <c r="C116" s="55" t="s">
        <v>267</v>
      </c>
      <c r="D116" s="117">
        <v>0</v>
      </c>
      <c r="E116" s="118"/>
      <c r="F116" s="117">
        <v>0</v>
      </c>
    </row>
    <row r="117" spans="1:6" x14ac:dyDescent="0.2">
      <c r="A117" s="19" t="s">
        <v>268</v>
      </c>
      <c r="B117" s="12" t="s">
        <v>264</v>
      </c>
      <c r="C117" s="55" t="s">
        <v>269</v>
      </c>
      <c r="D117" s="117">
        <v>0</v>
      </c>
      <c r="E117" s="118"/>
      <c r="F117" s="117">
        <v>0</v>
      </c>
    </row>
    <row r="118" spans="1:6" x14ac:dyDescent="0.2">
      <c r="A118" s="19" t="s">
        <v>270</v>
      </c>
      <c r="B118" s="12" t="s">
        <v>271</v>
      </c>
      <c r="C118" s="55" t="s">
        <v>272</v>
      </c>
      <c r="D118" s="117">
        <v>0</v>
      </c>
      <c r="E118" s="118"/>
      <c r="F118" s="117">
        <v>0</v>
      </c>
    </row>
    <row r="119" spans="1:6" x14ac:dyDescent="0.2">
      <c r="A119" s="19" t="s">
        <v>273</v>
      </c>
      <c r="B119" s="12" t="s">
        <v>271</v>
      </c>
      <c r="C119" s="55" t="s">
        <v>274</v>
      </c>
      <c r="D119" s="117">
        <v>35389.54</v>
      </c>
      <c r="E119" s="118"/>
      <c r="F119" s="117">
        <v>63007.8</v>
      </c>
    </row>
    <row r="120" spans="1:6" x14ac:dyDescent="0.2">
      <c r="A120" s="19" t="s">
        <v>275</v>
      </c>
      <c r="B120" s="12" t="s">
        <v>276</v>
      </c>
      <c r="C120" s="55" t="s">
        <v>277</v>
      </c>
      <c r="D120" s="117">
        <v>0</v>
      </c>
      <c r="E120" s="118"/>
      <c r="F120" s="117">
        <v>0</v>
      </c>
    </row>
    <row r="121" spans="1:6" x14ac:dyDescent="0.2">
      <c r="A121" s="19" t="s">
        <v>278</v>
      </c>
      <c r="B121" s="12" t="s">
        <v>276</v>
      </c>
      <c r="C121" s="55" t="s">
        <v>279</v>
      </c>
      <c r="D121" s="117">
        <v>0</v>
      </c>
      <c r="E121" s="118"/>
      <c r="F121" s="117">
        <v>0</v>
      </c>
    </row>
    <row r="122" spans="1:6" x14ac:dyDescent="0.2">
      <c r="A122" s="19" t="s">
        <v>280</v>
      </c>
      <c r="B122" s="12" t="s">
        <v>276</v>
      </c>
      <c r="C122" s="55" t="s">
        <v>281</v>
      </c>
      <c r="D122" s="117">
        <v>0</v>
      </c>
      <c r="E122" s="118"/>
      <c r="F122" s="117">
        <v>0</v>
      </c>
    </row>
    <row r="123" spans="1:6" x14ac:dyDescent="0.2">
      <c r="A123" s="19" t="s">
        <v>282</v>
      </c>
      <c r="B123" s="12" t="s">
        <v>276</v>
      </c>
      <c r="C123" s="55" t="s">
        <v>283</v>
      </c>
      <c r="D123" s="117">
        <v>0</v>
      </c>
      <c r="E123" s="118"/>
      <c r="F123" s="117">
        <v>0</v>
      </c>
    </row>
    <row r="124" spans="1:6" x14ac:dyDescent="0.2">
      <c r="A124" s="19" t="s">
        <v>284</v>
      </c>
      <c r="B124" s="12" t="s">
        <v>285</v>
      </c>
      <c r="C124" s="55" t="s">
        <v>286</v>
      </c>
      <c r="D124" s="117">
        <v>0</v>
      </c>
      <c r="E124" s="118"/>
      <c r="F124" s="117">
        <v>0</v>
      </c>
    </row>
    <row r="125" spans="1:6" x14ac:dyDescent="0.2">
      <c r="A125" s="19" t="s">
        <v>287</v>
      </c>
      <c r="B125" s="12" t="s">
        <v>285</v>
      </c>
      <c r="C125" s="55" t="s">
        <v>288</v>
      </c>
      <c r="D125" s="117">
        <v>0</v>
      </c>
      <c r="E125" s="118"/>
      <c r="F125" s="117">
        <v>0</v>
      </c>
    </row>
    <row r="126" spans="1:6" x14ac:dyDescent="0.2">
      <c r="A126" s="19" t="s">
        <v>289</v>
      </c>
      <c r="B126" s="12" t="s">
        <v>285</v>
      </c>
      <c r="C126" s="55" t="s">
        <v>290</v>
      </c>
      <c r="D126" s="117">
        <v>0</v>
      </c>
      <c r="E126" s="118"/>
      <c r="F126" s="117">
        <v>0</v>
      </c>
    </row>
    <row r="127" spans="1:6" x14ac:dyDescent="0.2">
      <c r="A127" s="19" t="s">
        <v>291</v>
      </c>
      <c r="B127" s="12" t="s">
        <v>285</v>
      </c>
      <c r="C127" s="55" t="s">
        <v>292</v>
      </c>
      <c r="D127" s="117">
        <v>0</v>
      </c>
      <c r="E127" s="118"/>
      <c r="F127" s="117">
        <v>0</v>
      </c>
    </row>
    <row r="128" spans="1:6" x14ac:dyDescent="0.2">
      <c r="A128" s="19" t="s">
        <v>293</v>
      </c>
      <c r="B128" s="12" t="s">
        <v>285</v>
      </c>
      <c r="C128" s="55" t="s">
        <v>294</v>
      </c>
      <c r="D128" s="117">
        <v>0</v>
      </c>
      <c r="E128" s="118"/>
      <c r="F128" s="117">
        <v>0</v>
      </c>
    </row>
    <row r="129" spans="1:6" x14ac:dyDescent="0.2">
      <c r="A129" s="19" t="s">
        <v>295</v>
      </c>
      <c r="B129" s="12" t="s">
        <v>285</v>
      </c>
      <c r="C129" s="55" t="s">
        <v>296</v>
      </c>
      <c r="D129" s="117">
        <v>0</v>
      </c>
      <c r="E129" s="118"/>
      <c r="F129" s="117">
        <v>0</v>
      </c>
    </row>
    <row r="130" spans="1:6" x14ac:dyDescent="0.2">
      <c r="A130" s="19" t="s">
        <v>297</v>
      </c>
      <c r="B130" s="12" t="s">
        <v>298</v>
      </c>
      <c r="C130" s="55" t="s">
        <v>299</v>
      </c>
      <c r="D130" s="117">
        <v>0</v>
      </c>
      <c r="E130" s="118"/>
      <c r="F130" s="117">
        <v>0</v>
      </c>
    </row>
    <row r="131" spans="1:6" x14ac:dyDescent="0.2">
      <c r="A131" s="19" t="s">
        <v>300</v>
      </c>
      <c r="B131" s="12" t="s">
        <v>298</v>
      </c>
      <c r="C131" s="55" t="s">
        <v>301</v>
      </c>
      <c r="D131" s="117">
        <v>0</v>
      </c>
      <c r="E131" s="118"/>
      <c r="F131" s="117">
        <v>0</v>
      </c>
    </row>
    <row r="132" spans="1:6" x14ac:dyDescent="0.2">
      <c r="A132" s="19" t="s">
        <v>302</v>
      </c>
      <c r="B132" s="12" t="s">
        <v>303</v>
      </c>
      <c r="C132" s="55" t="s">
        <v>304</v>
      </c>
      <c r="D132" s="117">
        <v>0</v>
      </c>
      <c r="E132" s="118"/>
      <c r="F132" s="117">
        <v>0</v>
      </c>
    </row>
    <row r="133" spans="1:6" x14ac:dyDescent="0.2">
      <c r="A133" s="19" t="s">
        <v>305</v>
      </c>
      <c r="B133" s="12" t="s">
        <v>303</v>
      </c>
      <c r="C133" s="55" t="s">
        <v>306</v>
      </c>
      <c r="D133" s="117">
        <v>200132.07</v>
      </c>
      <c r="E133" s="118"/>
      <c r="F133" s="117">
        <v>224569.94</v>
      </c>
    </row>
    <row r="134" spans="1:6" x14ac:dyDescent="0.2">
      <c r="A134" s="19" t="s">
        <v>307</v>
      </c>
      <c r="B134" s="12" t="s">
        <v>308</v>
      </c>
      <c r="C134" s="55" t="s">
        <v>309</v>
      </c>
      <c r="D134" s="117">
        <v>0</v>
      </c>
      <c r="E134" s="118"/>
      <c r="F134" s="117">
        <v>0</v>
      </c>
    </row>
    <row r="135" spans="1:6" x14ac:dyDescent="0.2">
      <c r="A135" s="19" t="s">
        <v>310</v>
      </c>
      <c r="B135" s="12" t="s">
        <v>308</v>
      </c>
      <c r="C135" s="55" t="s">
        <v>311</v>
      </c>
      <c r="D135" s="117">
        <v>0</v>
      </c>
      <c r="E135" s="118"/>
      <c r="F135" s="117">
        <v>0</v>
      </c>
    </row>
    <row r="136" spans="1:6" x14ac:dyDescent="0.2">
      <c r="A136" s="19" t="s">
        <v>312</v>
      </c>
      <c r="B136" s="12" t="s">
        <v>313</v>
      </c>
      <c r="C136" s="55" t="s">
        <v>314</v>
      </c>
      <c r="D136" s="117">
        <v>0</v>
      </c>
      <c r="E136" s="118"/>
      <c r="F136" s="117">
        <v>0</v>
      </c>
    </row>
    <row r="137" spans="1:6" x14ac:dyDescent="0.2">
      <c r="A137" s="19" t="s">
        <v>315</v>
      </c>
      <c r="B137" s="12" t="s">
        <v>316</v>
      </c>
      <c r="C137" s="55" t="s">
        <v>317</v>
      </c>
      <c r="D137" s="117">
        <v>0</v>
      </c>
      <c r="E137" s="118"/>
      <c r="F137" s="117">
        <v>0</v>
      </c>
    </row>
    <row r="138" spans="1:6" x14ac:dyDescent="0.2">
      <c r="A138" s="19" t="s">
        <v>318</v>
      </c>
      <c r="B138" s="12" t="s">
        <v>316</v>
      </c>
      <c r="C138" s="55" t="s">
        <v>319</v>
      </c>
      <c r="D138" s="117">
        <v>0</v>
      </c>
      <c r="E138" s="118"/>
      <c r="F138" s="117">
        <v>0</v>
      </c>
    </row>
    <row r="139" spans="1:6" x14ac:dyDescent="0.2">
      <c r="A139" s="19" t="s">
        <v>320</v>
      </c>
      <c r="B139" s="12" t="s">
        <v>316</v>
      </c>
      <c r="C139" s="55" t="s">
        <v>321</v>
      </c>
      <c r="D139" s="117">
        <v>0</v>
      </c>
      <c r="E139" s="118"/>
      <c r="F139" s="117">
        <v>0</v>
      </c>
    </row>
    <row r="140" spans="1:6" x14ac:dyDescent="0.2">
      <c r="A140" s="19" t="s">
        <v>322</v>
      </c>
      <c r="B140" s="12" t="s">
        <v>316</v>
      </c>
      <c r="C140" s="55" t="s">
        <v>323</v>
      </c>
      <c r="D140" s="117">
        <v>0</v>
      </c>
      <c r="E140" s="118"/>
      <c r="F140" s="117">
        <v>0</v>
      </c>
    </row>
    <row r="141" spans="1:6" x14ac:dyDescent="0.2">
      <c r="A141" s="19" t="s">
        <v>324</v>
      </c>
      <c r="B141" s="12" t="s">
        <v>325</v>
      </c>
      <c r="C141" s="55" t="s">
        <v>326</v>
      </c>
      <c r="D141" s="117">
        <v>0</v>
      </c>
      <c r="E141" s="118"/>
      <c r="F141" s="117">
        <v>0</v>
      </c>
    </row>
    <row r="142" spans="1:6" x14ac:dyDescent="0.2">
      <c r="A142" s="19" t="s">
        <v>327</v>
      </c>
      <c r="B142" s="12" t="s">
        <v>325</v>
      </c>
      <c r="C142" s="55" t="s">
        <v>328</v>
      </c>
      <c r="D142" s="117">
        <v>143759.88</v>
      </c>
      <c r="E142" s="118"/>
      <c r="F142" s="117">
        <v>143757.49</v>
      </c>
    </row>
    <row r="143" spans="1:6" x14ac:dyDescent="0.2">
      <c r="A143" s="19" t="s">
        <v>329</v>
      </c>
      <c r="B143" s="12" t="s">
        <v>330</v>
      </c>
      <c r="C143" s="55" t="s">
        <v>331</v>
      </c>
      <c r="D143" s="117">
        <v>0</v>
      </c>
      <c r="E143" s="118"/>
      <c r="F143" s="117">
        <v>0</v>
      </c>
    </row>
    <row r="144" spans="1:6" x14ac:dyDescent="0.2">
      <c r="A144" s="19" t="s">
        <v>332</v>
      </c>
      <c r="B144" s="12" t="s">
        <v>330</v>
      </c>
      <c r="C144" s="55" t="s">
        <v>333</v>
      </c>
      <c r="D144" s="117">
        <v>0</v>
      </c>
      <c r="E144" s="118"/>
      <c r="F144" s="117">
        <v>0</v>
      </c>
    </row>
    <row r="145" spans="1:6" x14ac:dyDescent="0.2">
      <c r="A145" s="19" t="s">
        <v>334</v>
      </c>
      <c r="B145" s="12" t="s">
        <v>335</v>
      </c>
      <c r="C145" s="55" t="s">
        <v>336</v>
      </c>
      <c r="D145" s="117">
        <v>0</v>
      </c>
      <c r="E145" s="118"/>
      <c r="F145" s="117">
        <v>0</v>
      </c>
    </row>
    <row r="146" spans="1:6" x14ac:dyDescent="0.2">
      <c r="A146" s="19" t="s">
        <v>337</v>
      </c>
      <c r="B146" s="12" t="s">
        <v>335</v>
      </c>
      <c r="C146" s="55" t="s">
        <v>338</v>
      </c>
      <c r="D146" s="117">
        <v>0</v>
      </c>
      <c r="E146" s="118"/>
      <c r="F146" s="117">
        <v>0</v>
      </c>
    </row>
    <row r="147" spans="1:6" x14ac:dyDescent="0.2">
      <c r="A147" s="19" t="s">
        <v>339</v>
      </c>
      <c r="B147" s="12" t="s">
        <v>335</v>
      </c>
      <c r="C147" s="55" t="s">
        <v>340</v>
      </c>
      <c r="D147" s="117">
        <v>0</v>
      </c>
      <c r="E147" s="118"/>
      <c r="F147" s="117">
        <v>0</v>
      </c>
    </row>
    <row r="148" spans="1:6" x14ac:dyDescent="0.2">
      <c r="A148" s="19" t="s">
        <v>341</v>
      </c>
      <c r="B148" s="12" t="s">
        <v>342</v>
      </c>
      <c r="C148" s="55" t="s">
        <v>343</v>
      </c>
      <c r="D148" s="117">
        <v>0</v>
      </c>
      <c r="E148" s="118"/>
      <c r="F148" s="117">
        <v>0</v>
      </c>
    </row>
    <row r="149" spans="1:6" x14ac:dyDescent="0.2">
      <c r="A149" s="19" t="s">
        <v>344</v>
      </c>
      <c r="B149" s="12" t="s">
        <v>342</v>
      </c>
      <c r="C149" s="55" t="s">
        <v>345</v>
      </c>
      <c r="D149" s="117">
        <v>0</v>
      </c>
      <c r="E149" s="118"/>
      <c r="F149" s="117">
        <v>0</v>
      </c>
    </row>
    <row r="150" spans="1:6" x14ac:dyDescent="0.2">
      <c r="A150" s="19" t="s">
        <v>346</v>
      </c>
      <c r="B150" s="12" t="s">
        <v>342</v>
      </c>
      <c r="C150" s="55" t="s">
        <v>347</v>
      </c>
      <c r="D150" s="117">
        <v>0</v>
      </c>
      <c r="E150" s="118"/>
      <c r="F150" s="117">
        <v>0</v>
      </c>
    </row>
    <row r="151" spans="1:6" x14ac:dyDescent="0.2">
      <c r="A151" s="19" t="s">
        <v>348</v>
      </c>
      <c r="B151" s="12" t="s">
        <v>349</v>
      </c>
      <c r="C151" s="55" t="s">
        <v>350</v>
      </c>
      <c r="D151" s="117">
        <v>0</v>
      </c>
      <c r="E151" s="118"/>
      <c r="F151" s="117">
        <v>0</v>
      </c>
    </row>
    <row r="152" spans="1:6" x14ac:dyDescent="0.2">
      <c r="A152" s="19" t="s">
        <v>351</v>
      </c>
      <c r="B152" s="12" t="s">
        <v>349</v>
      </c>
      <c r="C152" s="55" t="s">
        <v>352</v>
      </c>
      <c r="D152" s="117">
        <v>0</v>
      </c>
      <c r="E152" s="118"/>
      <c r="F152" s="117">
        <v>0</v>
      </c>
    </row>
    <row r="153" spans="1:6" x14ac:dyDescent="0.2">
      <c r="A153" s="19" t="s">
        <v>353</v>
      </c>
      <c r="B153" s="12" t="s">
        <v>349</v>
      </c>
      <c r="C153" s="55" t="s">
        <v>354</v>
      </c>
      <c r="D153" s="117">
        <v>0</v>
      </c>
      <c r="E153" s="118"/>
      <c r="F153" s="117">
        <v>0</v>
      </c>
    </row>
    <row r="154" spans="1:6" x14ac:dyDescent="0.2">
      <c r="A154" s="19" t="s">
        <v>355</v>
      </c>
      <c r="B154" s="12" t="s">
        <v>356</v>
      </c>
      <c r="C154" s="55" t="s">
        <v>357</v>
      </c>
      <c r="D154" s="117">
        <v>0</v>
      </c>
      <c r="E154" s="118"/>
      <c r="F154" s="117">
        <v>0</v>
      </c>
    </row>
    <row r="155" spans="1:6" x14ac:dyDescent="0.2">
      <c r="A155" s="19" t="s">
        <v>358</v>
      </c>
      <c r="B155" s="12" t="s">
        <v>359</v>
      </c>
      <c r="C155" s="55" t="s">
        <v>360</v>
      </c>
      <c r="D155" s="117">
        <v>0</v>
      </c>
      <c r="E155" s="118"/>
      <c r="F155" s="117">
        <v>0</v>
      </c>
    </row>
    <row r="156" spans="1:6" x14ac:dyDescent="0.2">
      <c r="A156" s="19" t="s">
        <v>361</v>
      </c>
      <c r="B156" s="12" t="s">
        <v>359</v>
      </c>
      <c r="C156" s="55" t="s">
        <v>362</v>
      </c>
      <c r="D156" s="117">
        <v>0</v>
      </c>
      <c r="E156" s="118"/>
      <c r="F156" s="117">
        <v>0</v>
      </c>
    </row>
    <row r="157" spans="1:6" x14ac:dyDescent="0.2">
      <c r="A157" s="19" t="s">
        <v>363</v>
      </c>
      <c r="B157" s="12" t="s">
        <v>364</v>
      </c>
      <c r="C157" s="55" t="s">
        <v>365</v>
      </c>
      <c r="D157" s="117">
        <v>0</v>
      </c>
      <c r="E157" s="118"/>
      <c r="F157" s="117">
        <v>0</v>
      </c>
    </row>
    <row r="158" spans="1:6" x14ac:dyDescent="0.2">
      <c r="A158" s="19" t="s">
        <v>366</v>
      </c>
      <c r="B158" s="12" t="s">
        <v>364</v>
      </c>
      <c r="C158" s="55" t="s">
        <v>367</v>
      </c>
      <c r="D158" s="117">
        <v>0</v>
      </c>
      <c r="E158" s="118"/>
      <c r="F158" s="117">
        <v>0</v>
      </c>
    </row>
    <row r="159" spans="1:6" x14ac:dyDescent="0.2">
      <c r="A159" s="19" t="s">
        <v>368</v>
      </c>
      <c r="B159" s="12" t="s">
        <v>369</v>
      </c>
      <c r="C159" s="55" t="s">
        <v>370</v>
      </c>
      <c r="D159" s="117">
        <v>0</v>
      </c>
      <c r="E159" s="118"/>
      <c r="F159" s="117">
        <v>0</v>
      </c>
    </row>
    <row r="160" spans="1:6" x14ac:dyDescent="0.2">
      <c r="A160" s="19" t="s">
        <v>371</v>
      </c>
      <c r="B160" s="12" t="s">
        <v>372</v>
      </c>
      <c r="C160" s="55" t="s">
        <v>373</v>
      </c>
      <c r="D160" s="117">
        <v>0</v>
      </c>
      <c r="E160" s="118"/>
      <c r="F160" s="117">
        <v>0</v>
      </c>
    </row>
    <row r="161" spans="1:6" x14ac:dyDescent="0.2">
      <c r="A161" s="19" t="s">
        <v>374</v>
      </c>
      <c r="B161" s="12" t="s">
        <v>372</v>
      </c>
      <c r="C161" s="55" t="s">
        <v>375</v>
      </c>
      <c r="D161" s="117">
        <v>0</v>
      </c>
      <c r="E161" s="118"/>
      <c r="F161" s="117">
        <v>0</v>
      </c>
    </row>
    <row r="162" spans="1:6" x14ac:dyDescent="0.2">
      <c r="A162" s="19" t="s">
        <v>376</v>
      </c>
      <c r="B162" s="12" t="s">
        <v>377</v>
      </c>
      <c r="C162" s="55" t="s">
        <v>378</v>
      </c>
      <c r="D162" s="117">
        <v>0</v>
      </c>
      <c r="E162" s="118"/>
      <c r="F162" s="117">
        <v>0</v>
      </c>
    </row>
    <row r="163" spans="1:6" x14ac:dyDescent="0.2">
      <c r="A163" s="19" t="s">
        <v>379</v>
      </c>
      <c r="B163" s="12" t="s">
        <v>377</v>
      </c>
      <c r="C163" s="55" t="s">
        <v>380</v>
      </c>
      <c r="D163" s="117">
        <v>0</v>
      </c>
      <c r="E163" s="118"/>
      <c r="F163" s="117">
        <v>0</v>
      </c>
    </row>
    <row r="164" spans="1:6" x14ac:dyDescent="0.2">
      <c r="A164" s="19" t="s">
        <v>381</v>
      </c>
      <c r="B164" s="12" t="s">
        <v>377</v>
      </c>
      <c r="C164" s="55" t="s">
        <v>382</v>
      </c>
      <c r="D164" s="117">
        <v>0</v>
      </c>
      <c r="E164" s="118"/>
      <c r="F164" s="117">
        <v>0</v>
      </c>
    </row>
    <row r="165" spans="1:6" x14ac:dyDescent="0.2">
      <c r="A165" s="19" t="s">
        <v>383</v>
      </c>
      <c r="B165" s="12" t="s">
        <v>377</v>
      </c>
      <c r="C165" s="55" t="s">
        <v>384</v>
      </c>
      <c r="D165" s="117">
        <v>0</v>
      </c>
      <c r="E165" s="118"/>
      <c r="F165" s="117">
        <v>0</v>
      </c>
    </row>
    <row r="166" spans="1:6" x14ac:dyDescent="0.2">
      <c r="A166" s="19" t="s">
        <v>385</v>
      </c>
      <c r="B166" s="12" t="s">
        <v>377</v>
      </c>
      <c r="C166" s="55" t="s">
        <v>386</v>
      </c>
      <c r="D166" s="117">
        <v>0</v>
      </c>
      <c r="E166" s="118"/>
      <c r="F166" s="117">
        <v>0</v>
      </c>
    </row>
    <row r="167" spans="1:6" x14ac:dyDescent="0.2">
      <c r="A167" s="19" t="s">
        <v>387</v>
      </c>
      <c r="B167" s="12" t="s">
        <v>388</v>
      </c>
      <c r="C167" s="55" t="s">
        <v>389</v>
      </c>
      <c r="D167" s="117">
        <v>0</v>
      </c>
      <c r="E167" s="118"/>
      <c r="F167" s="117">
        <v>0</v>
      </c>
    </row>
    <row r="168" spans="1:6" x14ac:dyDescent="0.2">
      <c r="A168" s="19" t="s">
        <v>390</v>
      </c>
      <c r="B168" s="12" t="s">
        <v>388</v>
      </c>
      <c r="C168" s="55" t="s">
        <v>391</v>
      </c>
      <c r="D168" s="117">
        <v>0</v>
      </c>
      <c r="E168" s="118"/>
      <c r="F168" s="117">
        <v>0</v>
      </c>
    </row>
    <row r="169" spans="1:6" x14ac:dyDescent="0.2">
      <c r="A169" s="19" t="s">
        <v>392</v>
      </c>
      <c r="B169" s="12" t="s">
        <v>388</v>
      </c>
      <c r="C169" s="55" t="s">
        <v>393</v>
      </c>
      <c r="D169" s="117">
        <v>0</v>
      </c>
      <c r="E169" s="118"/>
      <c r="F169" s="117">
        <v>0</v>
      </c>
    </row>
    <row r="170" spans="1:6" x14ac:dyDescent="0.2">
      <c r="A170" s="19" t="s">
        <v>394</v>
      </c>
      <c r="B170" s="12" t="s">
        <v>388</v>
      </c>
      <c r="C170" s="55" t="s">
        <v>395</v>
      </c>
      <c r="D170" s="117">
        <v>0</v>
      </c>
      <c r="E170" s="118"/>
      <c r="F170" s="117">
        <v>0</v>
      </c>
    </row>
    <row r="171" spans="1:6" x14ac:dyDescent="0.2">
      <c r="A171" s="19" t="s">
        <v>396</v>
      </c>
      <c r="B171" s="12" t="s">
        <v>388</v>
      </c>
      <c r="C171" s="55" t="s">
        <v>397</v>
      </c>
      <c r="D171" s="117">
        <v>0</v>
      </c>
      <c r="E171" s="118"/>
      <c r="F171" s="117">
        <v>0</v>
      </c>
    </row>
    <row r="172" spans="1:6" x14ac:dyDescent="0.2">
      <c r="A172" s="19" t="s">
        <v>398</v>
      </c>
      <c r="B172" s="12" t="s">
        <v>388</v>
      </c>
      <c r="C172" s="55" t="s">
        <v>399</v>
      </c>
      <c r="D172" s="117">
        <v>0</v>
      </c>
      <c r="E172" s="118"/>
      <c r="F172" s="117">
        <v>0</v>
      </c>
    </row>
    <row r="173" spans="1:6" x14ac:dyDescent="0.2">
      <c r="A173" s="19" t="s">
        <v>400</v>
      </c>
      <c r="B173" s="12" t="s">
        <v>388</v>
      </c>
      <c r="C173" s="55" t="s">
        <v>401</v>
      </c>
      <c r="D173" s="117">
        <v>0</v>
      </c>
      <c r="E173" s="118"/>
      <c r="F173" s="117">
        <v>0</v>
      </c>
    </row>
    <row r="174" spans="1:6" x14ac:dyDescent="0.2">
      <c r="A174" s="19" t="s">
        <v>402</v>
      </c>
      <c r="B174" s="12" t="s">
        <v>388</v>
      </c>
      <c r="C174" s="55" t="s">
        <v>403</v>
      </c>
      <c r="D174" s="117">
        <v>0</v>
      </c>
      <c r="E174" s="118"/>
      <c r="F174" s="117">
        <v>0</v>
      </c>
    </row>
    <row r="175" spans="1:6" x14ac:dyDescent="0.2">
      <c r="A175" s="19" t="s">
        <v>404</v>
      </c>
      <c r="B175" s="12" t="s">
        <v>388</v>
      </c>
      <c r="C175" s="55" t="s">
        <v>405</v>
      </c>
      <c r="D175" s="117">
        <v>0</v>
      </c>
      <c r="E175" s="118"/>
      <c r="F175" s="117">
        <v>0</v>
      </c>
    </row>
    <row r="176" spans="1:6" x14ac:dyDescent="0.2">
      <c r="A176" s="19" t="s">
        <v>406</v>
      </c>
      <c r="B176" s="12" t="s">
        <v>388</v>
      </c>
      <c r="C176" s="55" t="s">
        <v>407</v>
      </c>
      <c r="D176" s="117">
        <v>0</v>
      </c>
      <c r="E176" s="118"/>
      <c r="F176" s="117">
        <v>0</v>
      </c>
    </row>
    <row r="177" spans="1:6" x14ac:dyDescent="0.2">
      <c r="A177" s="19" t="s">
        <v>408</v>
      </c>
      <c r="B177" s="12" t="s">
        <v>388</v>
      </c>
      <c r="C177" s="55" t="s">
        <v>409</v>
      </c>
      <c r="D177" s="117">
        <v>0</v>
      </c>
      <c r="E177" s="118"/>
      <c r="F177" s="117">
        <v>0</v>
      </c>
    </row>
    <row r="178" spans="1:6" x14ac:dyDescent="0.2">
      <c r="A178" s="19" t="s">
        <v>410</v>
      </c>
      <c r="B178" s="12" t="s">
        <v>388</v>
      </c>
      <c r="C178" s="55" t="s">
        <v>411</v>
      </c>
      <c r="D178" s="117">
        <v>0</v>
      </c>
      <c r="E178" s="118"/>
      <c r="F178" s="117">
        <v>0</v>
      </c>
    </row>
    <row r="179" spans="1:6" x14ac:dyDescent="0.2">
      <c r="A179" s="23" t="s">
        <v>412</v>
      </c>
      <c r="B179" s="12" t="s">
        <v>413</v>
      </c>
      <c r="C179" s="55" t="s">
        <v>414</v>
      </c>
      <c r="D179" s="117">
        <v>0</v>
      </c>
      <c r="E179" s="118"/>
      <c r="F179" s="117">
        <v>0</v>
      </c>
    </row>
    <row r="180" spans="1:6" x14ac:dyDescent="0.2">
      <c r="A180" s="23" t="s">
        <v>415</v>
      </c>
      <c r="B180" s="12" t="s">
        <v>413</v>
      </c>
      <c r="C180" s="55" t="s">
        <v>416</v>
      </c>
      <c r="D180" s="117">
        <v>0</v>
      </c>
      <c r="E180" s="118"/>
      <c r="F180" s="117">
        <v>0</v>
      </c>
    </row>
    <row r="181" spans="1:6" x14ac:dyDescent="0.2">
      <c r="A181" s="23" t="s">
        <v>417</v>
      </c>
      <c r="B181" s="12" t="s">
        <v>413</v>
      </c>
      <c r="C181" s="55" t="s">
        <v>418</v>
      </c>
      <c r="D181" s="117">
        <v>0</v>
      </c>
      <c r="E181" s="118"/>
      <c r="F181" s="117">
        <v>0</v>
      </c>
    </row>
    <row r="182" spans="1:6" x14ac:dyDescent="0.2">
      <c r="A182" s="23" t="s">
        <v>419</v>
      </c>
      <c r="B182" s="12" t="s">
        <v>413</v>
      </c>
      <c r="C182" s="55" t="s">
        <v>420</v>
      </c>
      <c r="D182" s="117">
        <v>0</v>
      </c>
      <c r="E182" s="118"/>
      <c r="F182" s="117">
        <v>0</v>
      </c>
    </row>
    <row r="183" spans="1:6" x14ac:dyDescent="0.2">
      <c r="A183" s="23" t="s">
        <v>421</v>
      </c>
      <c r="B183" s="12"/>
      <c r="C183" s="55" t="s">
        <v>422</v>
      </c>
      <c r="D183" s="117">
        <v>0</v>
      </c>
      <c r="E183" s="118"/>
      <c r="F183" s="117">
        <v>0</v>
      </c>
    </row>
    <row r="184" spans="1:6" x14ac:dyDescent="0.2">
      <c r="A184" s="41" t="s">
        <v>423</v>
      </c>
      <c r="B184" s="42"/>
      <c r="C184" s="42" t="s">
        <v>424</v>
      </c>
      <c r="D184" s="117">
        <v>0</v>
      </c>
      <c r="E184" s="118"/>
      <c r="F184" s="117">
        <v>0</v>
      </c>
    </row>
    <row r="185" spans="1:6" x14ac:dyDescent="0.2">
      <c r="A185" s="41" t="s">
        <v>425</v>
      </c>
      <c r="B185" s="42"/>
      <c r="C185" s="42" t="s">
        <v>426</v>
      </c>
      <c r="D185" s="117">
        <v>0</v>
      </c>
      <c r="E185" s="118"/>
      <c r="F185" s="117">
        <v>0</v>
      </c>
    </row>
    <row r="186" spans="1:6" x14ac:dyDescent="0.2">
      <c r="A186" s="41" t="s">
        <v>427</v>
      </c>
      <c r="B186" s="42"/>
      <c r="C186" s="42" t="s">
        <v>428</v>
      </c>
      <c r="D186" s="117">
        <v>0</v>
      </c>
      <c r="E186" s="118"/>
      <c r="F186" s="117">
        <v>0</v>
      </c>
    </row>
    <row r="187" spans="1:6" x14ac:dyDescent="0.2">
      <c r="A187" s="41" t="s">
        <v>429</v>
      </c>
      <c r="B187" s="42"/>
      <c r="C187" s="42" t="s">
        <v>430</v>
      </c>
      <c r="D187" s="117">
        <v>0</v>
      </c>
      <c r="E187" s="118"/>
      <c r="F187" s="117">
        <v>0</v>
      </c>
    </row>
    <row r="188" spans="1:6" x14ac:dyDescent="0.2">
      <c r="A188" s="41" t="s">
        <v>431</v>
      </c>
      <c r="B188" s="42"/>
      <c r="C188" s="42" t="s">
        <v>432</v>
      </c>
      <c r="D188" s="117">
        <v>0</v>
      </c>
      <c r="E188" s="118"/>
      <c r="F188" s="117">
        <v>0</v>
      </c>
    </row>
    <row r="189" spans="1:6" x14ac:dyDescent="0.2">
      <c r="A189" s="43" t="s">
        <v>433</v>
      </c>
      <c r="B189" s="42"/>
      <c r="C189" s="42" t="s">
        <v>434</v>
      </c>
      <c r="D189" s="117">
        <v>0</v>
      </c>
      <c r="E189" s="118"/>
      <c r="F189" s="117">
        <v>0</v>
      </c>
    </row>
    <row r="190" spans="1:6" x14ac:dyDescent="0.2">
      <c r="A190" s="41" t="s">
        <v>435</v>
      </c>
      <c r="B190" s="42"/>
      <c r="C190" s="42" t="s">
        <v>436</v>
      </c>
      <c r="D190" s="117">
        <v>0</v>
      </c>
      <c r="E190" s="118"/>
      <c r="F190" s="117">
        <v>0</v>
      </c>
    </row>
    <row r="191" spans="1:6" x14ac:dyDescent="0.2">
      <c r="A191" s="41" t="s">
        <v>437</v>
      </c>
      <c r="B191" s="42"/>
      <c r="C191" s="42" t="s">
        <v>438</v>
      </c>
      <c r="D191" s="117">
        <v>0</v>
      </c>
      <c r="E191" s="118"/>
      <c r="F191" s="117">
        <v>0</v>
      </c>
    </row>
    <row r="192" spans="1:6" x14ac:dyDescent="0.2">
      <c r="A192" s="41" t="s">
        <v>439</v>
      </c>
      <c r="B192" s="42"/>
      <c r="C192" s="42" t="s">
        <v>440</v>
      </c>
      <c r="D192" s="117">
        <v>0</v>
      </c>
      <c r="E192" s="118"/>
      <c r="F192" s="117">
        <v>0</v>
      </c>
    </row>
    <row r="193" spans="1:6" x14ac:dyDescent="0.2">
      <c r="A193" s="41" t="s">
        <v>441</v>
      </c>
      <c r="B193" s="42"/>
      <c r="C193" s="42" t="s">
        <v>442</v>
      </c>
      <c r="D193" s="117">
        <v>0</v>
      </c>
      <c r="E193" s="118"/>
      <c r="F193" s="117">
        <v>0</v>
      </c>
    </row>
    <row r="194" spans="1:6" x14ac:dyDescent="0.2">
      <c r="A194" s="41" t="s">
        <v>443</v>
      </c>
      <c r="B194" s="42"/>
      <c r="C194" s="42" t="s">
        <v>444</v>
      </c>
      <c r="D194" s="117">
        <v>0</v>
      </c>
      <c r="E194" s="118"/>
      <c r="F194" s="117">
        <v>0</v>
      </c>
    </row>
    <row r="195" spans="1:6" x14ac:dyDescent="0.2">
      <c r="A195" s="41" t="s">
        <v>445</v>
      </c>
      <c r="B195" s="42"/>
      <c r="C195" s="42" t="s">
        <v>446</v>
      </c>
      <c r="D195" s="117">
        <v>0</v>
      </c>
      <c r="E195" s="118"/>
      <c r="F195" s="117">
        <v>0</v>
      </c>
    </row>
    <row r="196" spans="1:6" x14ac:dyDescent="0.2">
      <c r="A196" s="2" t="s">
        <v>447</v>
      </c>
      <c r="B196" s="42"/>
      <c r="C196" s="42" t="s">
        <v>448</v>
      </c>
      <c r="D196" s="117">
        <v>0</v>
      </c>
      <c r="E196" s="118"/>
      <c r="F196" s="117">
        <v>0</v>
      </c>
    </row>
    <row r="197" spans="1:6" x14ac:dyDescent="0.2">
      <c r="A197" s="2" t="s">
        <v>449</v>
      </c>
      <c r="B197" s="42"/>
      <c r="C197" s="42" t="s">
        <v>450</v>
      </c>
      <c r="D197" s="117">
        <v>0</v>
      </c>
      <c r="E197" s="118"/>
      <c r="F197" s="117">
        <v>0</v>
      </c>
    </row>
    <row r="198" spans="1:6" x14ac:dyDescent="0.2">
      <c r="A198" s="41" t="s">
        <v>451</v>
      </c>
      <c r="B198" s="42"/>
      <c r="C198" s="42" t="s">
        <v>452</v>
      </c>
      <c r="D198" s="117">
        <v>0</v>
      </c>
      <c r="E198" s="118"/>
      <c r="F198" s="117">
        <v>0</v>
      </c>
    </row>
    <row r="199" spans="1:6" x14ac:dyDescent="0.2">
      <c r="A199" s="41" t="s">
        <v>453</v>
      </c>
      <c r="B199" s="42"/>
      <c r="C199" s="42" t="s">
        <v>454</v>
      </c>
      <c r="D199" s="117">
        <v>0</v>
      </c>
      <c r="E199" s="118"/>
      <c r="F199" s="117">
        <v>0</v>
      </c>
    </row>
    <row r="200" spans="1:6" x14ac:dyDescent="0.2">
      <c r="A200" s="41" t="s">
        <v>455</v>
      </c>
      <c r="B200" s="42"/>
      <c r="C200" s="42" t="s">
        <v>456</v>
      </c>
      <c r="D200" s="117">
        <v>0</v>
      </c>
      <c r="E200" s="118"/>
      <c r="F200" s="117">
        <v>0</v>
      </c>
    </row>
    <row r="201" spans="1:6" x14ac:dyDescent="0.2">
      <c r="A201" s="43" t="s">
        <v>457</v>
      </c>
      <c r="B201" s="42"/>
      <c r="C201" s="42" t="s">
        <v>458</v>
      </c>
      <c r="D201" s="117">
        <v>0</v>
      </c>
      <c r="E201" s="118"/>
      <c r="F201" s="117">
        <v>0</v>
      </c>
    </row>
    <row r="202" spans="1:6" x14ac:dyDescent="0.2">
      <c r="A202" s="43" t="s">
        <v>459</v>
      </c>
      <c r="B202" s="42"/>
      <c r="C202" s="42" t="s">
        <v>460</v>
      </c>
      <c r="D202" s="117">
        <v>0</v>
      </c>
      <c r="E202" s="118"/>
      <c r="F202" s="117">
        <v>0</v>
      </c>
    </row>
    <row r="203" spans="1:6" x14ac:dyDescent="0.2">
      <c r="A203" s="43" t="s">
        <v>564</v>
      </c>
      <c r="B203" s="42"/>
      <c r="C203" s="42" t="s">
        <v>570</v>
      </c>
      <c r="D203" s="117">
        <v>0</v>
      </c>
      <c r="E203" s="118"/>
      <c r="F203" s="117">
        <v>0</v>
      </c>
    </row>
    <row r="204" spans="1:6" ht="13.5" thickBot="1" x14ac:dyDescent="0.25">
      <c r="A204" s="50" t="s">
        <v>581</v>
      </c>
      <c r="B204" s="42"/>
      <c r="C204" s="12" t="s">
        <v>582</v>
      </c>
      <c r="D204" s="117">
        <v>0</v>
      </c>
      <c r="E204" s="118"/>
      <c r="F204" s="117">
        <v>0</v>
      </c>
    </row>
    <row r="205" spans="1:6" ht="13.5" thickBot="1" x14ac:dyDescent="0.25">
      <c r="A205" s="24"/>
      <c r="B205" s="25"/>
      <c r="C205" s="25"/>
      <c r="D205" s="119">
        <f>SUM(D6:D204)</f>
        <v>1314249.9900000002</v>
      </c>
      <c r="E205" s="120"/>
      <c r="F205" s="119">
        <f>SUM(F6:F204)</f>
        <v>1314249.97</v>
      </c>
    </row>
  </sheetData>
  <autoFilter ref="A3:F205" xr:uid="{00000000-0009-0000-0000-000005000000}"/>
  <phoneticPr fontId="9" type="noConversion"/>
  <conditionalFormatting sqref="D5:D204">
    <cfRule type="cellIs" dxfId="12" priority="11" stopIfTrue="1" operator="equal">
      <formula>0</formula>
    </cfRule>
  </conditionalFormatting>
  <conditionalFormatting sqref="F5:F204">
    <cfRule type="cellIs" dxfId="11" priority="10" stopIfTrue="1" operator="equal">
      <formula>0</formula>
    </cfRule>
  </conditionalFormatting>
  <printOptions horizontalCentered="1"/>
  <pageMargins left="0.75" right="0.75" top="1" bottom="1" header="0.5" footer="0.5"/>
  <pageSetup orientation="landscape" r:id="rId1"/>
  <headerFooter alignWithMargins="0">
    <oddFooter>&amp;LCDE, Public School Finance&amp;C&amp;P&amp;R&amp;D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211"/>
  <sheetViews>
    <sheetView topLeftCell="A3" zoomScale="89" zoomScaleNormal="89" workbookViewId="0">
      <pane xSplit="3" ySplit="5" topLeftCell="D179" activePane="bottomRight" state="frozen"/>
      <selection activeCell="A3" sqref="A3"/>
      <selection pane="topRight" activeCell="D3" sqref="D3"/>
      <selection pane="bottomLeft" activeCell="A8" sqref="A8"/>
      <selection pane="bottomRight" activeCell="G3" sqref="G3"/>
    </sheetView>
  </sheetViews>
  <sheetFormatPr defaultRowHeight="12.75" x14ac:dyDescent="0.2"/>
  <cols>
    <col min="1" max="1" width="10" style="1" bestFit="1" customWidth="1"/>
    <col min="2" max="2" width="14.42578125" style="1" bestFit="1" customWidth="1"/>
    <col min="3" max="3" width="45.42578125" style="1" bestFit="1" customWidth="1"/>
    <col min="4" max="4" width="15.5703125" style="82" customWidth="1"/>
    <col min="5" max="5" width="2.42578125" customWidth="1"/>
    <col min="6" max="10" width="15.5703125" style="3" customWidth="1"/>
    <col min="12" max="12" width="9.42578125" bestFit="1" customWidth="1"/>
    <col min="13" max="15" width="14.85546875" customWidth="1"/>
    <col min="16" max="16" width="15" bestFit="1" customWidth="1"/>
  </cols>
  <sheetData>
    <row r="1" spans="1:22" ht="89.25" x14ac:dyDescent="0.2">
      <c r="C1" s="140"/>
      <c r="D1" s="116" t="s">
        <v>578</v>
      </c>
      <c r="E1" s="104"/>
      <c r="F1" s="116" t="s">
        <v>578</v>
      </c>
      <c r="G1" s="105" t="s">
        <v>509</v>
      </c>
      <c r="H1" s="105"/>
      <c r="I1" s="116" t="s">
        <v>509</v>
      </c>
      <c r="J1" s="105" t="s">
        <v>509</v>
      </c>
      <c r="M1" s="86"/>
      <c r="N1" s="86"/>
      <c r="O1" s="86"/>
      <c r="T1" t="s">
        <v>583</v>
      </c>
      <c r="V1" t="s">
        <v>584</v>
      </c>
    </row>
    <row r="2" spans="1:22" x14ac:dyDescent="0.2">
      <c r="D2" s="124"/>
      <c r="E2" s="104"/>
      <c r="F2" s="106"/>
      <c r="G2" s="107" t="s">
        <v>513</v>
      </c>
      <c r="H2" s="107"/>
      <c r="I2" s="143" t="s">
        <v>398</v>
      </c>
      <c r="J2" s="107" t="s">
        <v>513</v>
      </c>
      <c r="M2" s="103"/>
      <c r="N2" s="103"/>
      <c r="O2" s="103"/>
      <c r="T2" t="s">
        <v>585</v>
      </c>
    </row>
    <row r="3" spans="1:22" ht="30" customHeight="1" thickBot="1" x14ac:dyDescent="0.25">
      <c r="G3" s="128"/>
      <c r="H3" s="308"/>
      <c r="J3" s="308"/>
      <c r="M3" s="103"/>
      <c r="N3" s="103"/>
      <c r="O3" s="103"/>
    </row>
    <row r="4" spans="1:22" ht="30" customHeight="1" thickBot="1" x14ac:dyDescent="0.25">
      <c r="D4" s="310" t="s">
        <v>606</v>
      </c>
      <c r="F4" s="476" t="s">
        <v>653</v>
      </c>
      <c r="G4" s="477"/>
      <c r="H4" s="308"/>
      <c r="I4" s="474" t="s">
        <v>654</v>
      </c>
      <c r="J4" s="475"/>
      <c r="M4" s="103"/>
      <c r="N4" s="103"/>
      <c r="O4" s="103"/>
    </row>
    <row r="5" spans="1:22" x14ac:dyDescent="0.2">
      <c r="A5" s="7"/>
      <c r="B5" s="8"/>
      <c r="C5" s="8"/>
      <c r="D5" s="52" t="s">
        <v>671</v>
      </c>
      <c r="E5" s="27"/>
      <c r="F5" s="396" t="s">
        <v>649</v>
      </c>
      <c r="G5" s="396" t="str">
        <f>+F5</f>
        <v>FY21-22</v>
      </c>
      <c r="H5" s="309"/>
      <c r="I5" s="415" t="str">
        <f>+F5</f>
        <v>FY21-22</v>
      </c>
      <c r="J5" s="415" t="str">
        <f>+F5</f>
        <v>FY21-22</v>
      </c>
      <c r="M5" s="469" t="s">
        <v>562</v>
      </c>
      <c r="N5" s="470"/>
      <c r="O5" s="478"/>
      <c r="P5" s="356"/>
      <c r="T5" t="s">
        <v>586</v>
      </c>
      <c r="V5" t="s">
        <v>587</v>
      </c>
    </row>
    <row r="6" spans="1:22" ht="13.5" thickBot="1" x14ac:dyDescent="0.25">
      <c r="A6" s="10"/>
      <c r="B6" s="11"/>
      <c r="C6" s="11"/>
      <c r="D6" s="53" t="s">
        <v>398</v>
      </c>
      <c r="E6" s="28"/>
      <c r="F6" s="397" t="s">
        <v>398</v>
      </c>
      <c r="G6" s="166" t="s">
        <v>461</v>
      </c>
      <c r="H6" s="307"/>
      <c r="I6" s="416" t="s">
        <v>398</v>
      </c>
      <c r="J6" s="416" t="s">
        <v>461</v>
      </c>
      <c r="M6" s="360"/>
      <c r="N6" s="361"/>
      <c r="O6" s="362"/>
      <c r="P6" s="359"/>
      <c r="T6" t="s">
        <v>588</v>
      </c>
    </row>
    <row r="7" spans="1:22" ht="72" customHeight="1" thickBot="1" x14ac:dyDescent="0.25">
      <c r="A7" s="13" t="s">
        <v>0</v>
      </c>
      <c r="B7" s="14" t="s">
        <v>1</v>
      </c>
      <c r="C7" s="14" t="s">
        <v>2</v>
      </c>
      <c r="D7" s="54" t="s">
        <v>627</v>
      </c>
      <c r="E7" s="29"/>
      <c r="F7" s="398" t="s">
        <v>499</v>
      </c>
      <c r="G7" s="183" t="s">
        <v>628</v>
      </c>
      <c r="H7" s="244"/>
      <c r="I7" s="185" t="s">
        <v>655</v>
      </c>
      <c r="J7" s="185" t="s">
        <v>628</v>
      </c>
      <c r="M7" s="305" t="s">
        <v>559</v>
      </c>
      <c r="N7" s="305" t="s">
        <v>560</v>
      </c>
      <c r="O7" s="185" t="s">
        <v>561</v>
      </c>
      <c r="P7" s="414" t="s">
        <v>643</v>
      </c>
    </row>
    <row r="8" spans="1:22" x14ac:dyDescent="0.2">
      <c r="A8" s="19" t="s">
        <v>3</v>
      </c>
      <c r="B8" s="12" t="s">
        <v>4</v>
      </c>
      <c r="C8" s="55" t="s">
        <v>5</v>
      </c>
      <c r="D8" s="403">
        <v>0</v>
      </c>
      <c r="E8" s="404"/>
      <c r="F8" s="405">
        <v>0</v>
      </c>
      <c r="G8" s="320">
        <v>0</v>
      </c>
      <c r="I8" s="399">
        <v>0</v>
      </c>
      <c r="J8" s="399">
        <v>0</v>
      </c>
      <c r="K8" s="98"/>
      <c r="L8" s="98"/>
      <c r="M8" s="320">
        <f t="shared" ref="M8:M39" si="0">F8</f>
        <v>0</v>
      </c>
      <c r="N8" s="320">
        <f t="shared" ref="N8:N39" si="1">G8</f>
        <v>0</v>
      </c>
      <c r="O8" s="399">
        <f>+I8+J8</f>
        <v>0</v>
      </c>
      <c r="P8" s="323">
        <f>+O8-SUM(M8:N8)</f>
        <v>0</v>
      </c>
    </row>
    <row r="9" spans="1:22" x14ac:dyDescent="0.2">
      <c r="A9" s="19" t="s">
        <v>6</v>
      </c>
      <c r="B9" s="12" t="s">
        <v>4</v>
      </c>
      <c r="C9" s="55" t="s">
        <v>7</v>
      </c>
      <c r="D9" s="403">
        <v>1730751.3675704389</v>
      </c>
      <c r="E9" s="404"/>
      <c r="F9" s="405">
        <v>2128714.1218418512</v>
      </c>
      <c r="G9" s="320">
        <v>263744</v>
      </c>
      <c r="I9" s="399">
        <v>6563574.060000007</v>
      </c>
      <c r="J9" s="399">
        <v>263743.99999999994</v>
      </c>
      <c r="K9" s="98"/>
      <c r="L9" s="98"/>
      <c r="M9" s="320">
        <f t="shared" si="0"/>
        <v>2128714.1218418512</v>
      </c>
      <c r="N9" s="320">
        <f t="shared" si="1"/>
        <v>263744</v>
      </c>
      <c r="O9" s="399">
        <f t="shared" ref="O9:O72" si="2">+I9+J9</f>
        <v>6827318.060000007</v>
      </c>
      <c r="P9" s="323">
        <f t="shared" ref="P9:P72" si="3">+O9-SUM(M9:N9)</f>
        <v>4434859.9381581564</v>
      </c>
    </row>
    <row r="10" spans="1:22" x14ac:dyDescent="0.2">
      <c r="A10" s="19" t="s">
        <v>8</v>
      </c>
      <c r="B10" s="12" t="s">
        <v>4</v>
      </c>
      <c r="C10" s="55" t="s">
        <v>9</v>
      </c>
      <c r="D10" s="403">
        <v>129416.43428870526</v>
      </c>
      <c r="E10" s="404"/>
      <c r="F10" s="405">
        <v>45887.257203226414</v>
      </c>
      <c r="G10" s="320">
        <v>103536.18</v>
      </c>
      <c r="I10" s="399">
        <v>577419.92999999993</v>
      </c>
      <c r="J10" s="399">
        <v>103536.18</v>
      </c>
      <c r="K10" s="98"/>
      <c r="L10" s="98"/>
      <c r="M10" s="320">
        <f t="shared" si="0"/>
        <v>45887.257203226414</v>
      </c>
      <c r="N10" s="320">
        <f t="shared" si="1"/>
        <v>103536.18</v>
      </c>
      <c r="O10" s="399">
        <f t="shared" si="2"/>
        <v>680956.10999999987</v>
      </c>
      <c r="P10" s="323">
        <f t="shared" si="3"/>
        <v>531532.67279677349</v>
      </c>
    </row>
    <row r="11" spans="1:22" x14ac:dyDescent="0.2">
      <c r="A11" s="19" t="s">
        <v>10</v>
      </c>
      <c r="B11" s="12" t="s">
        <v>4</v>
      </c>
      <c r="C11" s="55" t="s">
        <v>11</v>
      </c>
      <c r="D11" s="403">
        <v>455213.0022999603</v>
      </c>
      <c r="E11" s="404"/>
      <c r="F11" s="405">
        <v>471127.23970824358</v>
      </c>
      <c r="G11" s="320">
        <v>0</v>
      </c>
      <c r="I11" s="399">
        <v>3063970.61</v>
      </c>
      <c r="J11" s="399">
        <v>89982.19</v>
      </c>
      <c r="K11" s="98"/>
      <c r="L11" s="98"/>
      <c r="M11" s="320">
        <f t="shared" si="0"/>
        <v>471127.23970824358</v>
      </c>
      <c r="N11" s="320">
        <f t="shared" si="1"/>
        <v>0</v>
      </c>
      <c r="O11" s="399">
        <f t="shared" si="2"/>
        <v>3153952.8</v>
      </c>
      <c r="P11" s="323">
        <f t="shared" si="3"/>
        <v>2682825.5602917564</v>
      </c>
    </row>
    <row r="12" spans="1:22" x14ac:dyDescent="0.2">
      <c r="A12" s="19" t="s">
        <v>12</v>
      </c>
      <c r="B12" s="12" t="s">
        <v>4</v>
      </c>
      <c r="C12" s="55" t="s">
        <v>13</v>
      </c>
      <c r="D12" s="403">
        <v>3350.2426320440118</v>
      </c>
      <c r="E12" s="404"/>
      <c r="F12" s="405">
        <v>39579.308538556405</v>
      </c>
      <c r="G12" s="320">
        <v>0</v>
      </c>
      <c r="I12" s="399">
        <v>242026.02999999997</v>
      </c>
      <c r="J12" s="399">
        <v>0</v>
      </c>
      <c r="K12" s="98"/>
      <c r="L12" s="98"/>
      <c r="M12" s="320">
        <f t="shared" si="0"/>
        <v>39579.308538556405</v>
      </c>
      <c r="N12" s="320">
        <f t="shared" si="1"/>
        <v>0</v>
      </c>
      <c r="O12" s="399">
        <f t="shared" si="2"/>
        <v>242026.02999999997</v>
      </c>
      <c r="P12" s="323">
        <f t="shared" si="3"/>
        <v>202446.72146144358</v>
      </c>
    </row>
    <row r="13" spans="1:22" x14ac:dyDescent="0.2">
      <c r="A13" s="19" t="s">
        <v>14</v>
      </c>
      <c r="B13" s="12" t="s">
        <v>4</v>
      </c>
      <c r="C13" s="55" t="s">
        <v>15</v>
      </c>
      <c r="D13" s="403">
        <v>9958.6793304317198</v>
      </c>
      <c r="E13" s="404"/>
      <c r="F13" s="405">
        <v>9536.3694717325343</v>
      </c>
      <c r="G13" s="320">
        <v>0</v>
      </c>
      <c r="I13" s="399">
        <v>0</v>
      </c>
      <c r="J13" s="399">
        <v>0</v>
      </c>
      <c r="K13" s="98"/>
      <c r="L13" s="98"/>
      <c r="M13" s="320">
        <f t="shared" si="0"/>
        <v>9536.3694717325343</v>
      </c>
      <c r="N13" s="320">
        <f t="shared" si="1"/>
        <v>0</v>
      </c>
      <c r="O13" s="399">
        <f t="shared" si="2"/>
        <v>0</v>
      </c>
      <c r="P13" s="323">
        <f t="shared" si="3"/>
        <v>-9536.3694717325343</v>
      </c>
    </row>
    <row r="14" spans="1:22" x14ac:dyDescent="0.2">
      <c r="A14" s="19" t="s">
        <v>16</v>
      </c>
      <c r="B14" s="12" t="s">
        <v>4</v>
      </c>
      <c r="C14" s="55" t="s">
        <v>17</v>
      </c>
      <c r="D14" s="403">
        <v>256162.3745385095</v>
      </c>
      <c r="E14" s="404"/>
      <c r="F14" s="405">
        <v>426562.10931534757</v>
      </c>
      <c r="G14" s="320">
        <v>107966.22</v>
      </c>
      <c r="I14" s="399">
        <v>2020534.8400000005</v>
      </c>
      <c r="J14" s="399">
        <v>107966.22</v>
      </c>
      <c r="K14" s="98"/>
      <c r="L14" s="98"/>
      <c r="M14" s="320">
        <f t="shared" si="0"/>
        <v>426562.10931534757</v>
      </c>
      <c r="N14" s="320">
        <f t="shared" si="1"/>
        <v>107966.22</v>
      </c>
      <c r="O14" s="399">
        <f t="shared" si="2"/>
        <v>2128501.0600000005</v>
      </c>
      <c r="P14" s="323">
        <f t="shared" si="3"/>
        <v>1593972.7306846529</v>
      </c>
    </row>
    <row r="15" spans="1:22" x14ac:dyDescent="0.2">
      <c r="A15" s="19" t="s">
        <v>18</v>
      </c>
      <c r="B15" s="12" t="s">
        <v>19</v>
      </c>
      <c r="C15" s="55" t="s">
        <v>20</v>
      </c>
      <c r="D15" s="403">
        <v>82917.345811448802</v>
      </c>
      <c r="E15" s="404"/>
      <c r="F15" s="405">
        <v>47094.162172307981</v>
      </c>
      <c r="G15" s="320">
        <v>0</v>
      </c>
      <c r="I15" s="399">
        <v>456482.58</v>
      </c>
      <c r="J15" s="399">
        <v>0</v>
      </c>
      <c r="K15" s="98"/>
      <c r="L15" s="98"/>
      <c r="M15" s="320">
        <f t="shared" si="0"/>
        <v>47094.162172307981</v>
      </c>
      <c r="N15" s="320">
        <f t="shared" si="1"/>
        <v>0</v>
      </c>
      <c r="O15" s="399">
        <f t="shared" si="2"/>
        <v>456482.58</v>
      </c>
      <c r="P15" s="323">
        <f t="shared" si="3"/>
        <v>409388.41782769206</v>
      </c>
    </row>
    <row r="16" spans="1:22" x14ac:dyDescent="0.2">
      <c r="A16" s="19" t="s">
        <v>21</v>
      </c>
      <c r="B16" s="12" t="s">
        <v>19</v>
      </c>
      <c r="C16" s="55" t="s">
        <v>22</v>
      </c>
      <c r="D16" s="403">
        <v>100646.59415840619</v>
      </c>
      <c r="E16" s="404"/>
      <c r="F16" s="405">
        <v>73149.486380454953</v>
      </c>
      <c r="G16" s="320">
        <v>35366.92</v>
      </c>
      <c r="I16" s="399">
        <v>250841.71</v>
      </c>
      <c r="J16" s="399">
        <v>35366.92</v>
      </c>
      <c r="K16" s="98"/>
      <c r="L16" s="98"/>
      <c r="M16" s="320">
        <f t="shared" si="0"/>
        <v>73149.486380454953</v>
      </c>
      <c r="N16" s="320">
        <f t="shared" si="1"/>
        <v>35366.92</v>
      </c>
      <c r="O16" s="399">
        <f t="shared" si="2"/>
        <v>286208.63</v>
      </c>
      <c r="P16" s="323">
        <f t="shared" si="3"/>
        <v>177692.22361954505</v>
      </c>
    </row>
    <row r="17" spans="1:16" x14ac:dyDescent="0.2">
      <c r="A17" s="19" t="s">
        <v>23</v>
      </c>
      <c r="B17" s="12" t="s">
        <v>24</v>
      </c>
      <c r="C17" s="55" t="s">
        <v>25</v>
      </c>
      <c r="D17" s="403">
        <v>230821.78964836485</v>
      </c>
      <c r="E17" s="404"/>
      <c r="F17" s="405">
        <v>208832.15041087341</v>
      </c>
      <c r="G17" s="320">
        <v>31489</v>
      </c>
      <c r="I17" s="399">
        <v>129397.55</v>
      </c>
      <c r="J17" s="399">
        <v>31489</v>
      </c>
      <c r="K17" s="98"/>
      <c r="L17" s="98"/>
      <c r="M17" s="320">
        <f t="shared" si="0"/>
        <v>208832.15041087341</v>
      </c>
      <c r="N17" s="320">
        <f t="shared" si="1"/>
        <v>31489</v>
      </c>
      <c r="O17" s="399">
        <f t="shared" si="2"/>
        <v>160886.54999999999</v>
      </c>
      <c r="P17" s="323">
        <f t="shared" si="3"/>
        <v>-79434.60041087342</v>
      </c>
    </row>
    <row r="18" spans="1:16" x14ac:dyDescent="0.2">
      <c r="A18" s="19" t="s">
        <v>26</v>
      </c>
      <c r="B18" s="12" t="s">
        <v>24</v>
      </c>
      <c r="C18" s="55" t="s">
        <v>27</v>
      </c>
      <c r="D18" s="403">
        <v>20090.512393250261</v>
      </c>
      <c r="E18" s="404"/>
      <c r="F18" s="405">
        <v>14161.115580840667</v>
      </c>
      <c r="G18" s="320">
        <v>0</v>
      </c>
      <c r="I18" s="399">
        <v>176245.68</v>
      </c>
      <c r="J18" s="399">
        <v>0</v>
      </c>
      <c r="K18" s="98"/>
      <c r="L18" s="98"/>
      <c r="M18" s="320">
        <f t="shared" si="0"/>
        <v>14161.115580840667</v>
      </c>
      <c r="N18" s="320">
        <f t="shared" si="1"/>
        <v>0</v>
      </c>
      <c r="O18" s="399">
        <f t="shared" si="2"/>
        <v>176245.68</v>
      </c>
      <c r="P18" s="323">
        <f t="shared" si="3"/>
        <v>162084.56441915932</v>
      </c>
    </row>
    <row r="19" spans="1:16" s="131" customFormat="1" x14ac:dyDescent="0.2">
      <c r="A19" s="19" t="s">
        <v>28</v>
      </c>
      <c r="B19" s="12" t="s">
        <v>24</v>
      </c>
      <c r="C19" s="12" t="s">
        <v>29</v>
      </c>
      <c r="D19" s="406">
        <v>2007165.2820904201</v>
      </c>
      <c r="E19" s="407"/>
      <c r="F19" s="408">
        <v>2835855.8371771607</v>
      </c>
      <c r="G19" s="349">
        <v>287493.21999999997</v>
      </c>
      <c r="H19" s="1"/>
      <c r="I19" s="399">
        <v>6300.38</v>
      </c>
      <c r="J19" s="399">
        <v>287493.22000000003</v>
      </c>
      <c r="K19" s="393"/>
      <c r="L19" s="393"/>
      <c r="M19" s="349">
        <f t="shared" si="0"/>
        <v>2835855.8371771607</v>
      </c>
      <c r="N19" s="349">
        <f t="shared" si="1"/>
        <v>287493.21999999997</v>
      </c>
      <c r="O19" s="399">
        <f t="shared" si="2"/>
        <v>293793.60000000003</v>
      </c>
      <c r="P19" s="400">
        <f t="shared" si="3"/>
        <v>-2829555.4571771608</v>
      </c>
    </row>
    <row r="20" spans="1:16" x14ac:dyDescent="0.2">
      <c r="A20" s="19" t="s">
        <v>30</v>
      </c>
      <c r="B20" s="12" t="s">
        <v>24</v>
      </c>
      <c r="C20" s="55" t="s">
        <v>31</v>
      </c>
      <c r="D20" s="403">
        <v>370619.64126930921</v>
      </c>
      <c r="E20" s="404"/>
      <c r="F20" s="405">
        <v>332460.79989941721</v>
      </c>
      <c r="G20" s="320">
        <v>0</v>
      </c>
      <c r="I20" s="399">
        <v>414054.99</v>
      </c>
      <c r="J20" s="399">
        <v>0</v>
      </c>
      <c r="K20" s="98"/>
      <c r="L20" s="98"/>
      <c r="M20" s="320">
        <f t="shared" si="0"/>
        <v>332460.79989941721</v>
      </c>
      <c r="N20" s="320">
        <f t="shared" si="1"/>
        <v>0</v>
      </c>
      <c r="O20" s="399">
        <f t="shared" si="2"/>
        <v>414054.99</v>
      </c>
      <c r="P20" s="323">
        <f t="shared" si="3"/>
        <v>81594.190100582782</v>
      </c>
    </row>
    <row r="21" spans="1:16" x14ac:dyDescent="0.2">
      <c r="A21" s="19" t="s">
        <v>32</v>
      </c>
      <c r="B21" s="12" t="s">
        <v>24</v>
      </c>
      <c r="C21" s="55" t="s">
        <v>33</v>
      </c>
      <c r="D21" s="403">
        <v>35965.817931376987</v>
      </c>
      <c r="E21" s="404"/>
      <c r="F21" s="405">
        <v>21352.48858062334</v>
      </c>
      <c r="G21" s="320">
        <v>0</v>
      </c>
      <c r="I21" s="399">
        <v>0</v>
      </c>
      <c r="J21" s="399">
        <v>0</v>
      </c>
      <c r="K21" s="98"/>
      <c r="L21" s="98"/>
      <c r="M21" s="320">
        <f t="shared" si="0"/>
        <v>21352.48858062334</v>
      </c>
      <c r="N21" s="320">
        <f t="shared" si="1"/>
        <v>0</v>
      </c>
      <c r="O21" s="399">
        <f t="shared" si="2"/>
        <v>0</v>
      </c>
      <c r="P21" s="323">
        <f t="shared" si="3"/>
        <v>-21352.48858062334</v>
      </c>
    </row>
    <row r="22" spans="1:16" x14ac:dyDescent="0.2">
      <c r="A22" s="19" t="s">
        <v>34</v>
      </c>
      <c r="B22" s="12" t="s">
        <v>24</v>
      </c>
      <c r="C22" s="55" t="s">
        <v>35</v>
      </c>
      <c r="D22" s="403">
        <v>973061.82799978077</v>
      </c>
      <c r="E22" s="404"/>
      <c r="F22" s="405">
        <v>559537.79788602737</v>
      </c>
      <c r="G22" s="320">
        <v>0</v>
      </c>
      <c r="I22" s="399">
        <v>9747538.9199999962</v>
      </c>
      <c r="J22" s="399">
        <v>0</v>
      </c>
      <c r="K22" s="98"/>
      <c r="L22" s="98"/>
      <c r="M22" s="320">
        <f t="shared" si="0"/>
        <v>559537.79788602737</v>
      </c>
      <c r="N22" s="320">
        <f t="shared" si="1"/>
        <v>0</v>
      </c>
      <c r="O22" s="399">
        <f t="shared" si="2"/>
        <v>9747538.9199999962</v>
      </c>
      <c r="P22" s="323">
        <f t="shared" si="3"/>
        <v>9188001.1221139692</v>
      </c>
    </row>
    <row r="23" spans="1:16" x14ac:dyDescent="0.2">
      <c r="A23" s="19" t="s">
        <v>36</v>
      </c>
      <c r="B23" s="12" t="s">
        <v>24</v>
      </c>
      <c r="C23" s="55" t="s">
        <v>37</v>
      </c>
      <c r="D23" s="403">
        <v>12459.612685730737</v>
      </c>
      <c r="E23" s="404"/>
      <c r="F23" s="405">
        <v>16059.480522542823</v>
      </c>
      <c r="G23" s="320">
        <v>0</v>
      </c>
      <c r="I23" s="399">
        <v>142001.87000000002</v>
      </c>
      <c r="J23" s="399">
        <v>0</v>
      </c>
      <c r="K23" s="98"/>
      <c r="L23" s="98"/>
      <c r="M23" s="320">
        <f t="shared" si="0"/>
        <v>16059.480522542823</v>
      </c>
      <c r="N23" s="320">
        <f t="shared" si="1"/>
        <v>0</v>
      </c>
      <c r="O23" s="399">
        <f t="shared" si="2"/>
        <v>142001.87000000002</v>
      </c>
      <c r="P23" s="323">
        <f t="shared" si="3"/>
        <v>125942.3894774572</v>
      </c>
    </row>
    <row r="24" spans="1:16" x14ac:dyDescent="0.2">
      <c r="A24" s="19" t="s">
        <v>38</v>
      </c>
      <c r="B24" s="12" t="s">
        <v>39</v>
      </c>
      <c r="C24" s="55" t="s">
        <v>40</v>
      </c>
      <c r="D24" s="403">
        <v>27768.549048511748</v>
      </c>
      <c r="E24" s="404"/>
      <c r="F24" s="405">
        <v>30973.247032460211</v>
      </c>
      <c r="G24" s="320">
        <v>0</v>
      </c>
      <c r="I24" s="399">
        <v>249641.34999999998</v>
      </c>
      <c r="J24" s="399">
        <v>0</v>
      </c>
      <c r="K24" s="98"/>
      <c r="L24" s="98"/>
      <c r="M24" s="320">
        <f t="shared" si="0"/>
        <v>30973.247032460211</v>
      </c>
      <c r="N24" s="320">
        <f t="shared" si="1"/>
        <v>0</v>
      </c>
      <c r="O24" s="399">
        <f t="shared" si="2"/>
        <v>249641.34999999998</v>
      </c>
      <c r="P24" s="323">
        <f t="shared" si="3"/>
        <v>218668.10296753977</v>
      </c>
    </row>
    <row r="25" spans="1:16" x14ac:dyDescent="0.2">
      <c r="A25" s="19" t="s">
        <v>41</v>
      </c>
      <c r="B25" s="12" t="s">
        <v>42</v>
      </c>
      <c r="C25" s="55" t="s">
        <v>43</v>
      </c>
      <c r="D25" s="403">
        <v>40343.553290315307</v>
      </c>
      <c r="E25" s="404"/>
      <c r="F25" s="405">
        <v>40118.08969517496</v>
      </c>
      <c r="G25" s="320">
        <v>0</v>
      </c>
      <c r="I25" s="399">
        <v>189606.64</v>
      </c>
      <c r="J25" s="399">
        <v>0</v>
      </c>
      <c r="K25" s="98"/>
      <c r="L25" s="98"/>
      <c r="M25" s="320">
        <f t="shared" si="0"/>
        <v>40118.08969517496</v>
      </c>
      <c r="N25" s="320">
        <f t="shared" si="1"/>
        <v>0</v>
      </c>
      <c r="O25" s="399">
        <f t="shared" si="2"/>
        <v>189606.64</v>
      </c>
      <c r="P25" s="323">
        <f t="shared" si="3"/>
        <v>149488.55030482507</v>
      </c>
    </row>
    <row r="26" spans="1:16" x14ac:dyDescent="0.2">
      <c r="A26" s="19" t="s">
        <v>44</v>
      </c>
      <c r="B26" s="12" t="s">
        <v>42</v>
      </c>
      <c r="C26" s="55" t="s">
        <v>45</v>
      </c>
      <c r="D26" s="403">
        <v>11270.450976483642</v>
      </c>
      <c r="E26" s="404"/>
      <c r="F26" s="405">
        <v>0</v>
      </c>
      <c r="G26" s="320">
        <v>0</v>
      </c>
      <c r="I26" s="399">
        <v>68961.319999999992</v>
      </c>
      <c r="J26" s="399">
        <v>0</v>
      </c>
      <c r="K26" s="98"/>
      <c r="L26" s="98"/>
      <c r="M26" s="320">
        <f t="shared" si="0"/>
        <v>0</v>
      </c>
      <c r="N26" s="320">
        <f t="shared" si="1"/>
        <v>0</v>
      </c>
      <c r="O26" s="399">
        <f t="shared" si="2"/>
        <v>68961.319999999992</v>
      </c>
      <c r="P26" s="323">
        <f t="shared" si="3"/>
        <v>68961.319999999992</v>
      </c>
    </row>
    <row r="27" spans="1:16" x14ac:dyDescent="0.2">
      <c r="A27" s="19" t="s">
        <v>46</v>
      </c>
      <c r="B27" s="12" t="s">
        <v>42</v>
      </c>
      <c r="C27" s="55" t="s">
        <v>47</v>
      </c>
      <c r="D27" s="403">
        <v>17325.769420790861</v>
      </c>
      <c r="E27" s="404"/>
      <c r="F27" s="405">
        <v>17866.496020662133</v>
      </c>
      <c r="G27" s="320">
        <v>0</v>
      </c>
      <c r="I27" s="399">
        <v>152856.76</v>
      </c>
      <c r="J27" s="399">
        <v>0</v>
      </c>
      <c r="K27" s="98"/>
      <c r="L27" s="98"/>
      <c r="M27" s="320">
        <f t="shared" si="0"/>
        <v>17866.496020662133</v>
      </c>
      <c r="N27" s="320">
        <f t="shared" si="1"/>
        <v>0</v>
      </c>
      <c r="O27" s="399">
        <f t="shared" si="2"/>
        <v>152856.76</v>
      </c>
      <c r="P27" s="323">
        <f t="shared" si="3"/>
        <v>134990.26397933788</v>
      </c>
    </row>
    <row r="28" spans="1:16" x14ac:dyDescent="0.2">
      <c r="A28" s="19" t="s">
        <v>48</v>
      </c>
      <c r="B28" s="12" t="s">
        <v>42</v>
      </c>
      <c r="C28" s="55" t="s">
        <v>49</v>
      </c>
      <c r="D28" s="403">
        <v>0</v>
      </c>
      <c r="E28" s="404"/>
      <c r="F28" s="405" t="s">
        <v>647</v>
      </c>
      <c r="G28" s="320">
        <v>0</v>
      </c>
      <c r="I28" s="399">
        <v>0</v>
      </c>
      <c r="J28" s="399">
        <v>0</v>
      </c>
      <c r="K28" s="98"/>
      <c r="L28" s="98"/>
      <c r="M28" s="320" t="str">
        <f t="shared" si="0"/>
        <v/>
      </c>
      <c r="N28" s="320">
        <f t="shared" si="1"/>
        <v>0</v>
      </c>
      <c r="O28" s="399">
        <f t="shared" si="2"/>
        <v>0</v>
      </c>
      <c r="P28" s="323">
        <f t="shared" si="3"/>
        <v>0</v>
      </c>
    </row>
    <row r="29" spans="1:16" x14ac:dyDescent="0.2">
      <c r="A29" s="19" t="s">
        <v>50</v>
      </c>
      <c r="B29" s="12" t="s">
        <v>42</v>
      </c>
      <c r="C29" s="55" t="s">
        <v>51</v>
      </c>
      <c r="D29" s="403">
        <v>0</v>
      </c>
      <c r="E29" s="404"/>
      <c r="F29" s="405" t="s">
        <v>647</v>
      </c>
      <c r="G29" s="320">
        <v>0</v>
      </c>
      <c r="I29" s="399">
        <v>0</v>
      </c>
      <c r="J29" s="399">
        <v>0</v>
      </c>
      <c r="K29" s="98"/>
      <c r="L29" s="98"/>
      <c r="M29" s="320" t="str">
        <f t="shared" si="0"/>
        <v/>
      </c>
      <c r="N29" s="320">
        <f t="shared" si="1"/>
        <v>0</v>
      </c>
      <c r="O29" s="399">
        <f t="shared" si="2"/>
        <v>0</v>
      </c>
      <c r="P29" s="323">
        <f t="shared" si="3"/>
        <v>0</v>
      </c>
    </row>
    <row r="30" spans="1:16" x14ac:dyDescent="0.2">
      <c r="A30" s="19" t="s">
        <v>52</v>
      </c>
      <c r="B30" s="12" t="s">
        <v>53</v>
      </c>
      <c r="C30" s="55" t="s">
        <v>54</v>
      </c>
      <c r="D30" s="403">
        <v>10250.118904486188</v>
      </c>
      <c r="E30" s="404"/>
      <c r="F30" s="405">
        <v>17100.67818051792</v>
      </c>
      <c r="G30" s="320">
        <v>9670.39</v>
      </c>
      <c r="I30" s="399">
        <v>109417.77</v>
      </c>
      <c r="J30" s="399">
        <v>31.8</v>
      </c>
      <c r="K30" s="98"/>
      <c r="L30" s="98"/>
      <c r="M30" s="320">
        <f t="shared" si="0"/>
        <v>17100.67818051792</v>
      </c>
      <c r="N30" s="320">
        <f t="shared" si="1"/>
        <v>9670.39</v>
      </c>
      <c r="O30" s="399">
        <f t="shared" si="2"/>
        <v>109449.57</v>
      </c>
      <c r="P30" s="323">
        <f t="shared" si="3"/>
        <v>82678.501819482088</v>
      </c>
    </row>
    <row r="31" spans="1:16" x14ac:dyDescent="0.2">
      <c r="A31" s="19" t="s">
        <v>55</v>
      </c>
      <c r="B31" s="12" t="s">
        <v>53</v>
      </c>
      <c r="C31" s="55" t="s">
        <v>56</v>
      </c>
      <c r="D31" s="403">
        <v>33549.0525751655</v>
      </c>
      <c r="E31" s="404"/>
      <c r="F31" s="405">
        <v>56065.594823156782</v>
      </c>
      <c r="G31" s="320">
        <v>0</v>
      </c>
      <c r="I31" s="399">
        <v>182143.83000000005</v>
      </c>
      <c r="J31" s="399">
        <v>0</v>
      </c>
      <c r="K31" s="98"/>
      <c r="L31" s="98"/>
      <c r="M31" s="320">
        <f t="shared" si="0"/>
        <v>56065.594823156782</v>
      </c>
      <c r="N31" s="320">
        <f t="shared" si="1"/>
        <v>0</v>
      </c>
      <c r="O31" s="399">
        <f t="shared" si="2"/>
        <v>182143.83000000005</v>
      </c>
      <c r="P31" s="323">
        <f t="shared" si="3"/>
        <v>126078.23517684327</v>
      </c>
    </row>
    <row r="32" spans="1:16" x14ac:dyDescent="0.2">
      <c r="A32" s="19" t="s">
        <v>57</v>
      </c>
      <c r="B32" s="12" t="s">
        <v>58</v>
      </c>
      <c r="C32" s="55" t="s">
        <v>59</v>
      </c>
      <c r="D32" s="403">
        <v>1358351.5844273048</v>
      </c>
      <c r="E32" s="404"/>
      <c r="F32" s="405">
        <v>866332.26712186704</v>
      </c>
      <c r="G32" s="320">
        <v>161532.04999999999</v>
      </c>
      <c r="I32" s="399">
        <v>3671158.6900000013</v>
      </c>
      <c r="J32" s="399">
        <v>161532.04999999999</v>
      </c>
      <c r="K32" s="98"/>
      <c r="L32" s="98"/>
      <c r="M32" s="320">
        <f t="shared" si="0"/>
        <v>866332.26712186704</v>
      </c>
      <c r="N32" s="320">
        <f t="shared" si="1"/>
        <v>161532.04999999999</v>
      </c>
      <c r="O32" s="399">
        <f t="shared" si="2"/>
        <v>3832690.7400000012</v>
      </c>
      <c r="P32" s="323">
        <f t="shared" si="3"/>
        <v>2804826.4228781341</v>
      </c>
    </row>
    <row r="33" spans="1:16" x14ac:dyDescent="0.2">
      <c r="A33" s="19" t="s">
        <v>60</v>
      </c>
      <c r="B33" s="12" t="s">
        <v>58</v>
      </c>
      <c r="C33" s="55" t="s">
        <v>61</v>
      </c>
      <c r="D33" s="403">
        <v>1682249.1096055554</v>
      </c>
      <c r="E33" s="404"/>
      <c r="F33" s="405">
        <v>1352134.2066781267</v>
      </c>
      <c r="G33" s="320">
        <v>0</v>
      </c>
      <c r="I33" s="399">
        <v>2566825.120000001</v>
      </c>
      <c r="J33" s="399">
        <v>0</v>
      </c>
      <c r="K33" s="98"/>
      <c r="L33" s="98"/>
      <c r="M33" s="320">
        <f t="shared" si="0"/>
        <v>1352134.2066781267</v>
      </c>
      <c r="N33" s="320">
        <f t="shared" si="1"/>
        <v>0</v>
      </c>
      <c r="O33" s="399">
        <f t="shared" si="2"/>
        <v>2566825.120000001</v>
      </c>
      <c r="P33" s="323">
        <f t="shared" si="3"/>
        <v>1214690.9133218743</v>
      </c>
    </row>
    <row r="34" spans="1:16" x14ac:dyDescent="0.2">
      <c r="A34" s="19" t="s">
        <v>62</v>
      </c>
      <c r="B34" s="12" t="s">
        <v>63</v>
      </c>
      <c r="C34" s="55" t="s">
        <v>64</v>
      </c>
      <c r="D34" s="403">
        <v>0</v>
      </c>
      <c r="E34" s="404"/>
      <c r="F34" s="405" t="s">
        <v>647</v>
      </c>
      <c r="G34" s="320">
        <v>0</v>
      </c>
      <c r="I34" s="399">
        <v>0</v>
      </c>
      <c r="J34" s="399">
        <v>0</v>
      </c>
      <c r="K34" s="98"/>
      <c r="L34" s="98"/>
      <c r="M34" s="320" t="str">
        <f t="shared" si="0"/>
        <v/>
      </c>
      <c r="N34" s="320">
        <f t="shared" si="1"/>
        <v>0</v>
      </c>
      <c r="O34" s="399">
        <f t="shared" si="2"/>
        <v>0</v>
      </c>
      <c r="P34" s="323">
        <f t="shared" si="3"/>
        <v>0</v>
      </c>
    </row>
    <row r="35" spans="1:16" x14ac:dyDescent="0.2">
      <c r="A35" s="19" t="s">
        <v>65</v>
      </c>
      <c r="B35" s="12" t="s">
        <v>63</v>
      </c>
      <c r="C35" s="55" t="s">
        <v>66</v>
      </c>
      <c r="D35" s="403">
        <v>0</v>
      </c>
      <c r="E35" s="404"/>
      <c r="F35" s="405">
        <v>0</v>
      </c>
      <c r="G35" s="320">
        <v>0</v>
      </c>
      <c r="I35" s="399">
        <v>104935.96</v>
      </c>
      <c r="J35" s="399">
        <v>0</v>
      </c>
      <c r="K35" s="98"/>
      <c r="L35" s="98"/>
      <c r="M35" s="320">
        <f t="shared" si="0"/>
        <v>0</v>
      </c>
      <c r="N35" s="320">
        <f t="shared" si="1"/>
        <v>0</v>
      </c>
      <c r="O35" s="399">
        <f t="shared" si="2"/>
        <v>104935.96</v>
      </c>
      <c r="P35" s="323">
        <f t="shared" si="3"/>
        <v>104935.96</v>
      </c>
    </row>
    <row r="36" spans="1:16" x14ac:dyDescent="0.2">
      <c r="A36" s="19" t="s">
        <v>67</v>
      </c>
      <c r="B36" s="12" t="s">
        <v>68</v>
      </c>
      <c r="C36" s="55" t="s">
        <v>69</v>
      </c>
      <c r="D36" s="403">
        <v>18221.785694144557</v>
      </c>
      <c r="E36" s="404"/>
      <c r="F36" s="405">
        <v>45418.019211346771</v>
      </c>
      <c r="G36" s="320">
        <v>0</v>
      </c>
      <c r="I36" s="399">
        <v>80096.039999999994</v>
      </c>
      <c r="J36" s="399">
        <v>0</v>
      </c>
      <c r="K36" s="98"/>
      <c r="L36" s="98"/>
      <c r="M36" s="320">
        <f t="shared" si="0"/>
        <v>45418.019211346771</v>
      </c>
      <c r="N36" s="320">
        <f t="shared" si="1"/>
        <v>0</v>
      </c>
      <c r="O36" s="399">
        <f t="shared" si="2"/>
        <v>80096.039999999994</v>
      </c>
      <c r="P36" s="323">
        <f t="shared" si="3"/>
        <v>34678.020788653223</v>
      </c>
    </row>
    <row r="37" spans="1:16" x14ac:dyDescent="0.2">
      <c r="A37" s="19" t="s">
        <v>70</v>
      </c>
      <c r="B37" s="12" t="s">
        <v>68</v>
      </c>
      <c r="C37" s="55" t="s">
        <v>71</v>
      </c>
      <c r="D37" s="403">
        <v>22501.73096018847</v>
      </c>
      <c r="E37" s="404"/>
      <c r="F37" s="405">
        <v>39655.513585525114</v>
      </c>
      <c r="G37" s="320">
        <v>0</v>
      </c>
      <c r="I37" s="399">
        <v>169900.35000000003</v>
      </c>
      <c r="J37" s="399">
        <v>0</v>
      </c>
      <c r="K37" s="98"/>
      <c r="L37" s="98"/>
      <c r="M37" s="320">
        <f t="shared" si="0"/>
        <v>39655.513585525114</v>
      </c>
      <c r="N37" s="320">
        <f t="shared" si="1"/>
        <v>0</v>
      </c>
      <c r="O37" s="399">
        <f t="shared" si="2"/>
        <v>169900.35000000003</v>
      </c>
      <c r="P37" s="323">
        <f t="shared" si="3"/>
        <v>130244.83641447492</v>
      </c>
    </row>
    <row r="38" spans="1:16" x14ac:dyDescent="0.2">
      <c r="A38" s="19" t="s">
        <v>72</v>
      </c>
      <c r="B38" s="12" t="s">
        <v>73</v>
      </c>
      <c r="C38" s="55" t="s">
        <v>74</v>
      </c>
      <c r="D38" s="403">
        <v>0</v>
      </c>
      <c r="E38" s="404"/>
      <c r="F38" s="405" t="s">
        <v>647</v>
      </c>
      <c r="G38" s="320">
        <v>0</v>
      </c>
      <c r="I38" s="399">
        <v>0</v>
      </c>
      <c r="J38" s="399">
        <v>0</v>
      </c>
      <c r="K38" s="98"/>
      <c r="L38" s="98"/>
      <c r="M38" s="320" t="str">
        <f t="shared" si="0"/>
        <v/>
      </c>
      <c r="N38" s="320">
        <f t="shared" si="1"/>
        <v>0</v>
      </c>
      <c r="O38" s="399">
        <f t="shared" si="2"/>
        <v>0</v>
      </c>
      <c r="P38" s="323">
        <f t="shared" si="3"/>
        <v>0</v>
      </c>
    </row>
    <row r="39" spans="1:16" x14ac:dyDescent="0.2">
      <c r="A39" s="19" t="s">
        <v>75</v>
      </c>
      <c r="B39" s="12" t="s">
        <v>76</v>
      </c>
      <c r="C39" s="55" t="s">
        <v>77</v>
      </c>
      <c r="D39" s="403">
        <v>152053.24564954345</v>
      </c>
      <c r="E39" s="404"/>
      <c r="F39" s="405">
        <v>185224.37316188589</v>
      </c>
      <c r="G39" s="320">
        <v>0</v>
      </c>
      <c r="I39" s="399">
        <v>562743.31999999983</v>
      </c>
      <c r="J39" s="399">
        <v>520</v>
      </c>
      <c r="K39" s="98"/>
      <c r="L39" s="98"/>
      <c r="M39" s="320">
        <f t="shared" si="0"/>
        <v>185224.37316188589</v>
      </c>
      <c r="N39" s="320">
        <f t="shared" si="1"/>
        <v>0</v>
      </c>
      <c r="O39" s="399">
        <f t="shared" si="2"/>
        <v>563263.31999999983</v>
      </c>
      <c r="P39" s="323">
        <f t="shared" si="3"/>
        <v>378038.94683811394</v>
      </c>
    </row>
    <row r="40" spans="1:16" x14ac:dyDescent="0.2">
      <c r="A40" s="19" t="s">
        <v>78</v>
      </c>
      <c r="B40" s="12" t="s">
        <v>76</v>
      </c>
      <c r="C40" s="55" t="s">
        <v>79</v>
      </c>
      <c r="D40" s="403">
        <v>47979.450328036721</v>
      </c>
      <c r="E40" s="404"/>
      <c r="F40" s="405">
        <v>20468.124390439811</v>
      </c>
      <c r="G40" s="320">
        <v>0</v>
      </c>
      <c r="I40" s="399">
        <v>235007.77</v>
      </c>
      <c r="J40" s="399">
        <v>0</v>
      </c>
      <c r="K40" s="98"/>
      <c r="L40" s="98"/>
      <c r="M40" s="320">
        <f t="shared" ref="M40:M71" si="4">F40</f>
        <v>20468.124390439811</v>
      </c>
      <c r="N40" s="320">
        <f t="shared" ref="N40:N71" si="5">G40</f>
        <v>0</v>
      </c>
      <c r="O40" s="399">
        <f t="shared" si="2"/>
        <v>235007.77</v>
      </c>
      <c r="P40" s="323">
        <f t="shared" si="3"/>
        <v>214539.64560956019</v>
      </c>
    </row>
    <row r="41" spans="1:16" x14ac:dyDescent="0.2">
      <c r="A41" s="19" t="s">
        <v>80</v>
      </c>
      <c r="B41" s="12" t="s">
        <v>76</v>
      </c>
      <c r="C41" s="55" t="s">
        <v>81</v>
      </c>
      <c r="D41" s="403">
        <v>0</v>
      </c>
      <c r="E41" s="404"/>
      <c r="F41" s="405">
        <v>2637.6376055073661</v>
      </c>
      <c r="G41" s="320">
        <v>0</v>
      </c>
      <c r="I41" s="399">
        <v>33723.17</v>
      </c>
      <c r="J41" s="399">
        <v>0</v>
      </c>
      <c r="K41" s="98"/>
      <c r="L41" s="98"/>
      <c r="M41" s="320">
        <f t="shared" si="4"/>
        <v>2637.6376055073661</v>
      </c>
      <c r="N41" s="320">
        <f t="shared" si="5"/>
        <v>0</v>
      </c>
      <c r="O41" s="399">
        <f t="shared" si="2"/>
        <v>33723.17</v>
      </c>
      <c r="P41" s="323">
        <f t="shared" si="3"/>
        <v>31085.532394492631</v>
      </c>
    </row>
    <row r="42" spans="1:16" x14ac:dyDescent="0.2">
      <c r="A42" s="19" t="s">
        <v>82</v>
      </c>
      <c r="B42" s="12" t="s">
        <v>83</v>
      </c>
      <c r="C42" s="55" t="s">
        <v>84</v>
      </c>
      <c r="D42" s="403">
        <v>0</v>
      </c>
      <c r="E42" s="404"/>
      <c r="F42" s="405" t="s">
        <v>647</v>
      </c>
      <c r="G42" s="320">
        <v>0</v>
      </c>
      <c r="I42" s="399">
        <v>27700.98</v>
      </c>
      <c r="J42" s="399">
        <v>0</v>
      </c>
      <c r="K42" s="98"/>
      <c r="L42" s="98"/>
      <c r="M42" s="320" t="str">
        <f t="shared" si="4"/>
        <v/>
      </c>
      <c r="N42" s="320">
        <f t="shared" si="5"/>
        <v>0</v>
      </c>
      <c r="O42" s="399">
        <f t="shared" si="2"/>
        <v>27700.98</v>
      </c>
      <c r="P42" s="323">
        <f t="shared" si="3"/>
        <v>27700.98</v>
      </c>
    </row>
    <row r="43" spans="1:16" x14ac:dyDescent="0.2">
      <c r="A43" s="19" t="s">
        <v>85</v>
      </c>
      <c r="B43" s="12" t="s">
        <v>83</v>
      </c>
      <c r="C43" s="55" t="s">
        <v>86</v>
      </c>
      <c r="D43" s="403">
        <v>7974.4543177406549</v>
      </c>
      <c r="E43" s="404"/>
      <c r="F43" s="405">
        <v>20631.515272831686</v>
      </c>
      <c r="G43" s="320">
        <v>0</v>
      </c>
      <c r="I43" s="399">
        <v>84981.33</v>
      </c>
      <c r="J43" s="399">
        <v>0</v>
      </c>
      <c r="K43" s="98"/>
      <c r="L43" s="98"/>
      <c r="M43" s="320">
        <f t="shared" si="4"/>
        <v>20631.515272831686</v>
      </c>
      <c r="N43" s="320">
        <f t="shared" si="5"/>
        <v>0</v>
      </c>
      <c r="O43" s="399">
        <f t="shared" si="2"/>
        <v>84981.33</v>
      </c>
      <c r="P43" s="323">
        <f t="shared" si="3"/>
        <v>64349.814727168312</v>
      </c>
    </row>
    <row r="44" spans="1:16" x14ac:dyDescent="0.2">
      <c r="A44" s="19" t="s">
        <v>87</v>
      </c>
      <c r="B44" s="12" t="s">
        <v>88</v>
      </c>
      <c r="C44" s="55" t="s">
        <v>89</v>
      </c>
      <c r="D44" s="403">
        <v>36108.059159183933</v>
      </c>
      <c r="E44" s="404"/>
      <c r="F44" s="405">
        <v>22399.797028275996</v>
      </c>
      <c r="G44" s="320">
        <v>0</v>
      </c>
      <c r="I44" s="399">
        <v>151041.96</v>
      </c>
      <c r="J44" s="399">
        <v>0</v>
      </c>
      <c r="K44" s="98"/>
      <c r="L44" s="98"/>
      <c r="M44" s="320">
        <f t="shared" si="4"/>
        <v>22399.797028275996</v>
      </c>
      <c r="N44" s="320">
        <f t="shared" si="5"/>
        <v>0</v>
      </c>
      <c r="O44" s="399">
        <f t="shared" si="2"/>
        <v>151041.96</v>
      </c>
      <c r="P44" s="323">
        <f t="shared" si="3"/>
        <v>128642.162971724</v>
      </c>
    </row>
    <row r="45" spans="1:16" x14ac:dyDescent="0.2">
      <c r="A45" s="19" t="s">
        <v>90</v>
      </c>
      <c r="B45" s="12" t="s">
        <v>91</v>
      </c>
      <c r="C45" s="1" t="s">
        <v>92</v>
      </c>
      <c r="D45" s="403">
        <v>0</v>
      </c>
      <c r="E45" s="404"/>
      <c r="F45" s="405" t="s">
        <v>647</v>
      </c>
      <c r="G45" s="320">
        <v>0</v>
      </c>
      <c r="I45" s="399">
        <v>61189.04</v>
      </c>
      <c r="J45" s="399">
        <v>0</v>
      </c>
      <c r="K45" s="98"/>
      <c r="L45" s="98"/>
      <c r="M45" s="320" t="str">
        <f t="shared" si="4"/>
        <v/>
      </c>
      <c r="N45" s="320">
        <f t="shared" si="5"/>
        <v>0</v>
      </c>
      <c r="O45" s="399">
        <f t="shared" si="2"/>
        <v>61189.04</v>
      </c>
      <c r="P45" s="323">
        <f t="shared" si="3"/>
        <v>61189.04</v>
      </c>
    </row>
    <row r="46" spans="1:16" x14ac:dyDescent="0.2">
      <c r="A46" s="19" t="s">
        <v>93</v>
      </c>
      <c r="B46" s="12" t="s">
        <v>94</v>
      </c>
      <c r="C46" s="55" t="s">
        <v>95</v>
      </c>
      <c r="D46" s="403">
        <v>278391.53481648123</v>
      </c>
      <c r="E46" s="404"/>
      <c r="F46" s="405">
        <v>274842.68987942452</v>
      </c>
      <c r="G46" s="320">
        <v>187871.49</v>
      </c>
      <c r="I46" s="399">
        <v>1083058.58</v>
      </c>
      <c r="J46" s="399">
        <v>187871.49000000002</v>
      </c>
      <c r="K46" s="98"/>
      <c r="L46" s="98"/>
      <c r="M46" s="320">
        <f t="shared" si="4"/>
        <v>274842.68987942452</v>
      </c>
      <c r="N46" s="320">
        <f t="shared" si="5"/>
        <v>187871.49</v>
      </c>
      <c r="O46" s="399">
        <f t="shared" si="2"/>
        <v>1270930.07</v>
      </c>
      <c r="P46" s="323">
        <f t="shared" si="3"/>
        <v>808215.89012057555</v>
      </c>
    </row>
    <row r="47" spans="1:16" x14ac:dyDescent="0.2">
      <c r="A47" s="19" t="s">
        <v>96</v>
      </c>
      <c r="B47" s="12" t="s">
        <v>97</v>
      </c>
      <c r="C47" s="55" t="s">
        <v>98</v>
      </c>
      <c r="D47" s="403">
        <v>1595667.1356655399</v>
      </c>
      <c r="E47" s="404"/>
      <c r="F47" s="405">
        <v>2436714.5128323762</v>
      </c>
      <c r="G47" s="320">
        <v>1029765.67</v>
      </c>
      <c r="I47" s="399">
        <v>19530828.640000001</v>
      </c>
      <c r="J47" s="399">
        <v>1072518.1600000001</v>
      </c>
      <c r="K47" s="98"/>
      <c r="L47" s="98"/>
      <c r="M47" s="320">
        <f t="shared" si="4"/>
        <v>2436714.5128323762</v>
      </c>
      <c r="N47" s="320">
        <f t="shared" si="5"/>
        <v>1029765.67</v>
      </c>
      <c r="O47" s="399">
        <f t="shared" si="2"/>
        <v>20603346.800000001</v>
      </c>
      <c r="P47" s="323">
        <f t="shared" si="3"/>
        <v>17136866.617167626</v>
      </c>
    </row>
    <row r="48" spans="1:16" x14ac:dyDescent="0.2">
      <c r="A48" s="19" t="s">
        <v>99</v>
      </c>
      <c r="B48" s="12" t="s">
        <v>100</v>
      </c>
      <c r="C48" s="55" t="s">
        <v>101</v>
      </c>
      <c r="D48" s="403">
        <v>25899.371720821764</v>
      </c>
      <c r="E48" s="404"/>
      <c r="F48" s="405">
        <v>18239.957632273257</v>
      </c>
      <c r="G48" s="320">
        <v>0</v>
      </c>
      <c r="I48" s="399">
        <v>91660.94</v>
      </c>
      <c r="J48" s="399">
        <v>7935.8</v>
      </c>
      <c r="K48" s="98"/>
      <c r="L48" s="98"/>
      <c r="M48" s="320">
        <f t="shared" si="4"/>
        <v>18239.957632273257</v>
      </c>
      <c r="N48" s="320">
        <f t="shared" si="5"/>
        <v>0</v>
      </c>
      <c r="O48" s="399">
        <f t="shared" si="2"/>
        <v>99596.74</v>
      </c>
      <c r="P48" s="323">
        <f t="shared" si="3"/>
        <v>81356.782367726744</v>
      </c>
    </row>
    <row r="49" spans="1:16" x14ac:dyDescent="0.2">
      <c r="A49" s="19" t="s">
        <v>102</v>
      </c>
      <c r="B49" s="12" t="s">
        <v>103</v>
      </c>
      <c r="C49" s="55" t="s">
        <v>104</v>
      </c>
      <c r="D49" s="403">
        <v>938068.63269559643</v>
      </c>
      <c r="E49" s="404"/>
      <c r="F49" s="405">
        <v>713197.08771488385</v>
      </c>
      <c r="G49" s="320">
        <v>210495.57</v>
      </c>
      <c r="I49" s="399">
        <v>2355381.0099999988</v>
      </c>
      <c r="J49" s="399">
        <v>210495.57000000004</v>
      </c>
      <c r="K49" s="98"/>
      <c r="L49" s="98"/>
      <c r="M49" s="320">
        <f t="shared" si="4"/>
        <v>713197.08771488385</v>
      </c>
      <c r="N49" s="320">
        <f t="shared" si="5"/>
        <v>210495.57</v>
      </c>
      <c r="O49" s="399">
        <f t="shared" si="2"/>
        <v>2565876.5799999987</v>
      </c>
      <c r="P49" s="323">
        <f t="shared" si="3"/>
        <v>1642183.9222851149</v>
      </c>
    </row>
    <row r="50" spans="1:16" x14ac:dyDescent="0.2">
      <c r="A50" s="19" t="s">
        <v>105</v>
      </c>
      <c r="B50" s="12" t="s">
        <v>106</v>
      </c>
      <c r="C50" s="55" t="s">
        <v>107</v>
      </c>
      <c r="D50" s="403">
        <v>35246.708122476251</v>
      </c>
      <c r="E50" s="404"/>
      <c r="F50" s="405">
        <v>42046.733983265374</v>
      </c>
      <c r="G50" s="320">
        <v>0</v>
      </c>
      <c r="I50" s="399">
        <v>532886.8899999999</v>
      </c>
      <c r="J50" s="399">
        <v>0</v>
      </c>
      <c r="K50" s="98"/>
      <c r="L50" s="98"/>
      <c r="M50" s="320">
        <f t="shared" si="4"/>
        <v>42046.733983265374</v>
      </c>
      <c r="N50" s="320">
        <f t="shared" si="5"/>
        <v>0</v>
      </c>
      <c r="O50" s="399">
        <f t="shared" si="2"/>
        <v>532886.8899999999</v>
      </c>
      <c r="P50" s="323">
        <f t="shared" si="3"/>
        <v>490840.15601673455</v>
      </c>
    </row>
    <row r="51" spans="1:16" x14ac:dyDescent="0.2">
      <c r="A51" s="22" t="s">
        <v>108</v>
      </c>
      <c r="B51" s="12" t="s">
        <v>109</v>
      </c>
      <c r="C51" s="55" t="s">
        <v>110</v>
      </c>
      <c r="D51" s="403">
        <v>7288.9654358014504</v>
      </c>
      <c r="E51" s="404"/>
      <c r="F51" s="405">
        <v>36733.096367379607</v>
      </c>
      <c r="G51" s="320">
        <v>17416</v>
      </c>
      <c r="I51" s="399">
        <v>115212.54</v>
      </c>
      <c r="J51" s="399">
        <v>17416</v>
      </c>
      <c r="K51" s="98"/>
      <c r="L51" s="98"/>
      <c r="M51" s="320">
        <f t="shared" si="4"/>
        <v>36733.096367379607</v>
      </c>
      <c r="N51" s="320">
        <f t="shared" si="5"/>
        <v>17416</v>
      </c>
      <c r="O51" s="399">
        <f t="shared" si="2"/>
        <v>132628.53999999998</v>
      </c>
      <c r="P51" s="323">
        <f t="shared" si="3"/>
        <v>78479.443632620372</v>
      </c>
    </row>
    <row r="52" spans="1:16" x14ac:dyDescent="0.2">
      <c r="A52" s="19" t="s">
        <v>111</v>
      </c>
      <c r="B52" s="12" t="s">
        <v>109</v>
      </c>
      <c r="C52" s="55" t="s">
        <v>112</v>
      </c>
      <c r="D52" s="403">
        <v>0</v>
      </c>
      <c r="E52" s="404"/>
      <c r="F52" s="405" t="s">
        <v>647</v>
      </c>
      <c r="G52" s="320">
        <v>0</v>
      </c>
      <c r="I52" s="399">
        <v>0</v>
      </c>
      <c r="J52" s="399">
        <v>0</v>
      </c>
      <c r="K52" s="98"/>
      <c r="L52" s="98"/>
      <c r="M52" s="320" t="str">
        <f t="shared" si="4"/>
        <v/>
      </c>
      <c r="N52" s="320">
        <f t="shared" si="5"/>
        <v>0</v>
      </c>
      <c r="O52" s="399">
        <f t="shared" si="2"/>
        <v>0</v>
      </c>
      <c r="P52" s="323">
        <f t="shared" si="3"/>
        <v>0</v>
      </c>
    </row>
    <row r="53" spans="1:16" x14ac:dyDescent="0.2">
      <c r="A53" s="19" t="s">
        <v>113</v>
      </c>
      <c r="B53" s="12" t="s">
        <v>109</v>
      </c>
      <c r="C53" s="55" t="s">
        <v>114</v>
      </c>
      <c r="D53" s="403">
        <v>27560.6530169127</v>
      </c>
      <c r="E53" s="404"/>
      <c r="F53" s="405">
        <v>28944.240656954553</v>
      </c>
      <c r="G53" s="320">
        <v>0</v>
      </c>
      <c r="I53" s="399">
        <v>141951.07</v>
      </c>
      <c r="J53" s="399">
        <v>0</v>
      </c>
      <c r="K53" s="98"/>
      <c r="L53" s="98"/>
      <c r="M53" s="320">
        <f t="shared" si="4"/>
        <v>28944.240656954553</v>
      </c>
      <c r="N53" s="320">
        <f t="shared" si="5"/>
        <v>0</v>
      </c>
      <c r="O53" s="399">
        <f t="shared" si="2"/>
        <v>141951.07</v>
      </c>
      <c r="P53" s="323">
        <f t="shared" si="3"/>
        <v>113006.82934304545</v>
      </c>
    </row>
    <row r="54" spans="1:16" x14ac:dyDescent="0.2">
      <c r="A54" s="19" t="s">
        <v>115</v>
      </c>
      <c r="B54" s="12" t="s">
        <v>109</v>
      </c>
      <c r="C54" s="55" t="s">
        <v>116</v>
      </c>
      <c r="D54" s="403">
        <v>5663.9951518233474</v>
      </c>
      <c r="E54" s="404"/>
      <c r="F54" s="405">
        <v>12369.664091754586</v>
      </c>
      <c r="G54" s="320">
        <v>0</v>
      </c>
      <c r="I54" s="399">
        <v>49699.88</v>
      </c>
      <c r="J54" s="399">
        <v>0</v>
      </c>
      <c r="K54" s="98"/>
      <c r="L54" s="98"/>
      <c r="M54" s="320">
        <f t="shared" si="4"/>
        <v>12369.664091754586</v>
      </c>
      <c r="N54" s="320">
        <f t="shared" si="5"/>
        <v>0</v>
      </c>
      <c r="O54" s="399">
        <f t="shared" si="2"/>
        <v>49699.88</v>
      </c>
      <c r="P54" s="323">
        <f t="shared" si="3"/>
        <v>37330.215908245409</v>
      </c>
    </row>
    <row r="55" spans="1:16" x14ac:dyDescent="0.2">
      <c r="A55" s="19" t="s">
        <v>117</v>
      </c>
      <c r="B55" s="12" t="s">
        <v>109</v>
      </c>
      <c r="C55" s="55" t="s">
        <v>118</v>
      </c>
      <c r="D55" s="403">
        <v>0</v>
      </c>
      <c r="E55" s="404"/>
      <c r="F55" s="405" t="s">
        <v>647</v>
      </c>
      <c r="G55" s="320">
        <v>0</v>
      </c>
      <c r="I55" s="399">
        <v>0</v>
      </c>
      <c r="J55" s="399">
        <v>0</v>
      </c>
      <c r="K55" s="98"/>
      <c r="L55" s="98"/>
      <c r="M55" s="320" t="str">
        <f t="shared" si="4"/>
        <v/>
      </c>
      <c r="N55" s="320">
        <f t="shared" si="5"/>
        <v>0</v>
      </c>
      <c r="O55" s="399">
        <f t="shared" si="2"/>
        <v>0</v>
      </c>
      <c r="P55" s="323">
        <f t="shared" si="3"/>
        <v>0</v>
      </c>
    </row>
    <row r="56" spans="1:16" x14ac:dyDescent="0.2">
      <c r="A56" s="19" t="s">
        <v>119</v>
      </c>
      <c r="B56" s="12" t="s">
        <v>120</v>
      </c>
      <c r="C56" s="55" t="s">
        <v>121</v>
      </c>
      <c r="D56" s="403">
        <v>81153.111265864296</v>
      </c>
      <c r="E56" s="404"/>
      <c r="F56" s="405">
        <v>78418.656064973358</v>
      </c>
      <c r="G56" s="320">
        <v>0</v>
      </c>
      <c r="I56" s="399">
        <v>329509.32</v>
      </c>
      <c r="J56" s="399">
        <v>0</v>
      </c>
      <c r="K56" s="98"/>
      <c r="L56" s="98"/>
      <c r="M56" s="320">
        <f t="shared" si="4"/>
        <v>78418.656064973358</v>
      </c>
      <c r="N56" s="320">
        <f t="shared" si="5"/>
        <v>0</v>
      </c>
      <c r="O56" s="399">
        <f t="shared" si="2"/>
        <v>329509.32</v>
      </c>
      <c r="P56" s="323">
        <f t="shared" si="3"/>
        <v>251090.66393502665</v>
      </c>
    </row>
    <row r="57" spans="1:16" x14ac:dyDescent="0.2">
      <c r="A57" s="19" t="s">
        <v>122</v>
      </c>
      <c r="B57" s="12" t="s">
        <v>120</v>
      </c>
      <c r="C57" s="55" t="s">
        <v>123</v>
      </c>
      <c r="D57" s="403">
        <v>89162.045887303742</v>
      </c>
      <c r="E57" s="404"/>
      <c r="F57" s="405">
        <v>46725.181984343937</v>
      </c>
      <c r="G57" s="320">
        <v>127815.35</v>
      </c>
      <c r="I57" s="399">
        <v>563314</v>
      </c>
      <c r="J57" s="399">
        <v>127815.35</v>
      </c>
      <c r="K57" s="98"/>
      <c r="L57" s="98"/>
      <c r="M57" s="320">
        <f t="shared" si="4"/>
        <v>46725.181984343937</v>
      </c>
      <c r="N57" s="320">
        <f t="shared" si="5"/>
        <v>127815.35</v>
      </c>
      <c r="O57" s="399">
        <f t="shared" si="2"/>
        <v>691129.35</v>
      </c>
      <c r="P57" s="323">
        <f t="shared" si="3"/>
        <v>516588.81801565603</v>
      </c>
    </row>
    <row r="58" spans="1:16" x14ac:dyDescent="0.2">
      <c r="A58" s="19" t="s">
        <v>124</v>
      </c>
      <c r="B58" s="12" t="s">
        <v>120</v>
      </c>
      <c r="C58" s="55" t="s">
        <v>125</v>
      </c>
      <c r="D58" s="403">
        <v>466081.80804245896</v>
      </c>
      <c r="E58" s="404"/>
      <c r="F58" s="405">
        <v>432611.63136753661</v>
      </c>
      <c r="G58" s="320">
        <v>68796.39</v>
      </c>
      <c r="I58" s="399">
        <v>1377908.5899999999</v>
      </c>
      <c r="J58" s="399">
        <v>68796.39</v>
      </c>
      <c r="K58" s="98"/>
      <c r="L58" s="98"/>
      <c r="M58" s="320">
        <f t="shared" si="4"/>
        <v>432611.63136753661</v>
      </c>
      <c r="N58" s="320">
        <f t="shared" si="5"/>
        <v>68796.39</v>
      </c>
      <c r="O58" s="399">
        <f t="shared" si="2"/>
        <v>1446704.9799999997</v>
      </c>
      <c r="P58" s="323">
        <f t="shared" si="3"/>
        <v>945296.95863246312</v>
      </c>
    </row>
    <row r="59" spans="1:16" x14ac:dyDescent="0.2">
      <c r="A59" s="19" t="s">
        <v>126</v>
      </c>
      <c r="B59" s="12" t="s">
        <v>120</v>
      </c>
      <c r="C59" s="55" t="s">
        <v>127</v>
      </c>
      <c r="D59" s="403">
        <v>219303.5776565565</v>
      </c>
      <c r="E59" s="404"/>
      <c r="F59" s="405">
        <v>229993.53792434232</v>
      </c>
      <c r="G59" s="320">
        <v>63871.43</v>
      </c>
      <c r="I59" s="399">
        <v>199278.06</v>
      </c>
      <c r="J59" s="399">
        <v>63913.829999999994</v>
      </c>
      <c r="K59" s="98"/>
      <c r="L59" s="98"/>
      <c r="M59" s="320">
        <f t="shared" si="4"/>
        <v>229993.53792434232</v>
      </c>
      <c r="N59" s="320">
        <f t="shared" si="5"/>
        <v>63871.43</v>
      </c>
      <c r="O59" s="399">
        <f t="shared" si="2"/>
        <v>263191.89</v>
      </c>
      <c r="P59" s="323">
        <f t="shared" si="3"/>
        <v>-30673.077924342302</v>
      </c>
    </row>
    <row r="60" spans="1:16" x14ac:dyDescent="0.2">
      <c r="A60" s="19" t="s">
        <v>128</v>
      </c>
      <c r="B60" s="12" t="s">
        <v>120</v>
      </c>
      <c r="C60" s="55" t="s">
        <v>129</v>
      </c>
      <c r="D60" s="403">
        <v>683457.94918698457</v>
      </c>
      <c r="E60" s="404"/>
      <c r="F60" s="405">
        <v>811070.56159246003</v>
      </c>
      <c r="G60" s="320">
        <v>310612.84999999998</v>
      </c>
      <c r="I60" s="399">
        <v>1038948.9499999998</v>
      </c>
      <c r="J60" s="399">
        <v>310612.84999999998</v>
      </c>
      <c r="K60" s="98"/>
      <c r="L60" s="98"/>
      <c r="M60" s="320">
        <f t="shared" si="4"/>
        <v>811070.56159246003</v>
      </c>
      <c r="N60" s="320">
        <f t="shared" si="5"/>
        <v>310612.84999999998</v>
      </c>
      <c r="O60" s="399">
        <f t="shared" si="2"/>
        <v>1349561.7999999998</v>
      </c>
      <c r="P60" s="323">
        <f t="shared" si="3"/>
        <v>227878.38840753981</v>
      </c>
    </row>
    <row r="61" spans="1:16" x14ac:dyDescent="0.2">
      <c r="A61" s="19" t="s">
        <v>130</v>
      </c>
      <c r="B61" s="12" t="s">
        <v>120</v>
      </c>
      <c r="C61" s="55" t="s">
        <v>131</v>
      </c>
      <c r="D61" s="403">
        <v>163083.89888219885</v>
      </c>
      <c r="E61" s="404"/>
      <c r="F61" s="405">
        <v>151187.77787833361</v>
      </c>
      <c r="G61" s="320">
        <v>15586.41</v>
      </c>
      <c r="I61" s="399">
        <v>130225.52</v>
      </c>
      <c r="J61" s="399">
        <v>15586.41</v>
      </c>
      <c r="K61" s="98"/>
      <c r="L61" s="98"/>
      <c r="M61" s="320">
        <f t="shared" si="4"/>
        <v>151187.77787833361</v>
      </c>
      <c r="N61" s="320">
        <f t="shared" si="5"/>
        <v>15586.41</v>
      </c>
      <c r="O61" s="399">
        <f t="shared" si="2"/>
        <v>145811.93</v>
      </c>
      <c r="P61" s="323">
        <f t="shared" si="3"/>
        <v>-20962.257878333621</v>
      </c>
    </row>
    <row r="62" spans="1:16" x14ac:dyDescent="0.2">
      <c r="A62" s="19" t="s">
        <v>132</v>
      </c>
      <c r="B62" s="12" t="s">
        <v>120</v>
      </c>
      <c r="C62" s="55" t="s">
        <v>133</v>
      </c>
      <c r="D62" s="403">
        <v>199591.15236698856</v>
      </c>
      <c r="E62" s="404"/>
      <c r="F62" s="405">
        <v>220378.8246475854</v>
      </c>
      <c r="G62" s="320">
        <v>0</v>
      </c>
      <c r="I62" s="399">
        <v>12196.2</v>
      </c>
      <c r="J62" s="399">
        <v>0</v>
      </c>
      <c r="K62" s="98"/>
      <c r="L62" s="98"/>
      <c r="M62" s="320">
        <f t="shared" si="4"/>
        <v>220378.8246475854</v>
      </c>
      <c r="N62" s="320">
        <f t="shared" si="5"/>
        <v>0</v>
      </c>
      <c r="O62" s="399">
        <f t="shared" si="2"/>
        <v>12196.2</v>
      </c>
      <c r="P62" s="323">
        <f t="shared" si="3"/>
        <v>-208182.62464758538</v>
      </c>
    </row>
    <row r="63" spans="1:16" x14ac:dyDescent="0.2">
      <c r="A63" s="19" t="s">
        <v>134</v>
      </c>
      <c r="B63" s="12" t="s">
        <v>120</v>
      </c>
      <c r="C63" s="55" t="s">
        <v>135</v>
      </c>
      <c r="D63" s="403">
        <v>467953.13815489993</v>
      </c>
      <c r="E63" s="404"/>
      <c r="F63" s="405">
        <v>498430.093481405</v>
      </c>
      <c r="G63" s="320">
        <v>88748.68</v>
      </c>
      <c r="I63" s="399">
        <v>700415.05999999994</v>
      </c>
      <c r="J63" s="399">
        <v>88748.68</v>
      </c>
      <c r="K63" s="98"/>
      <c r="L63" s="98"/>
      <c r="M63" s="320">
        <f t="shared" si="4"/>
        <v>498430.093481405</v>
      </c>
      <c r="N63" s="320">
        <f t="shared" si="5"/>
        <v>88748.68</v>
      </c>
      <c r="O63" s="399">
        <f t="shared" si="2"/>
        <v>789163.74</v>
      </c>
      <c r="P63" s="323">
        <f t="shared" si="3"/>
        <v>201984.966518595</v>
      </c>
    </row>
    <row r="64" spans="1:16" x14ac:dyDescent="0.2">
      <c r="A64" s="19" t="s">
        <v>136</v>
      </c>
      <c r="B64" s="12" t="s">
        <v>120</v>
      </c>
      <c r="C64" s="55" t="s">
        <v>137</v>
      </c>
      <c r="D64" s="403">
        <v>34250.405386978942</v>
      </c>
      <c r="E64" s="404"/>
      <c r="F64" s="405">
        <v>48965.896394681477</v>
      </c>
      <c r="G64" s="320">
        <v>0</v>
      </c>
      <c r="I64" s="399">
        <v>198541.51</v>
      </c>
      <c r="J64" s="399">
        <v>38146</v>
      </c>
      <c r="K64" s="98"/>
      <c r="L64" s="98"/>
      <c r="M64" s="320">
        <f t="shared" si="4"/>
        <v>48965.896394681477</v>
      </c>
      <c r="N64" s="320">
        <f t="shared" si="5"/>
        <v>0</v>
      </c>
      <c r="O64" s="399">
        <f t="shared" si="2"/>
        <v>236687.51</v>
      </c>
      <c r="P64" s="323">
        <f t="shared" si="3"/>
        <v>187721.61360531853</v>
      </c>
    </row>
    <row r="65" spans="1:16" x14ac:dyDescent="0.2">
      <c r="A65" s="19" t="s">
        <v>138</v>
      </c>
      <c r="B65" s="12" t="s">
        <v>120</v>
      </c>
      <c r="C65" s="55" t="s">
        <v>139</v>
      </c>
      <c r="D65" s="403">
        <v>86923.570626740591</v>
      </c>
      <c r="E65" s="404"/>
      <c r="F65" s="405">
        <v>63654.110051180643</v>
      </c>
      <c r="G65" s="320">
        <v>127731.32</v>
      </c>
      <c r="I65" s="399">
        <v>655467.04999999993</v>
      </c>
      <c r="J65" s="399">
        <v>35887.43</v>
      </c>
      <c r="K65" s="98"/>
      <c r="L65" s="98"/>
      <c r="M65" s="320">
        <f t="shared" si="4"/>
        <v>63654.110051180643</v>
      </c>
      <c r="N65" s="320">
        <f t="shared" si="5"/>
        <v>127731.32</v>
      </c>
      <c r="O65" s="399">
        <f t="shared" si="2"/>
        <v>691354.48</v>
      </c>
      <c r="P65" s="323">
        <f t="shared" si="3"/>
        <v>499969.04994881933</v>
      </c>
    </row>
    <row r="66" spans="1:16" x14ac:dyDescent="0.2">
      <c r="A66" s="19" t="s">
        <v>140</v>
      </c>
      <c r="B66" s="12" t="s">
        <v>120</v>
      </c>
      <c r="C66" s="55" t="s">
        <v>141</v>
      </c>
      <c r="D66" s="403">
        <v>0</v>
      </c>
      <c r="E66" s="404"/>
      <c r="F66" s="405" t="s">
        <v>647</v>
      </c>
      <c r="G66" s="320">
        <v>0</v>
      </c>
      <c r="I66" s="399">
        <v>0</v>
      </c>
      <c r="J66" s="399">
        <v>0</v>
      </c>
      <c r="K66" s="98"/>
      <c r="L66" s="98"/>
      <c r="M66" s="320" t="str">
        <f t="shared" si="4"/>
        <v/>
      </c>
      <c r="N66" s="320">
        <f t="shared" si="5"/>
        <v>0</v>
      </c>
      <c r="O66" s="399">
        <f t="shared" si="2"/>
        <v>0</v>
      </c>
      <c r="P66" s="323">
        <f t="shared" si="3"/>
        <v>0</v>
      </c>
    </row>
    <row r="67" spans="1:16" x14ac:dyDescent="0.2">
      <c r="A67" s="19" t="s">
        <v>142</v>
      </c>
      <c r="B67" s="12" t="s">
        <v>120</v>
      </c>
      <c r="C67" s="55" t="s">
        <v>143</v>
      </c>
      <c r="D67" s="403">
        <v>43868.412976199579</v>
      </c>
      <c r="E67" s="404"/>
      <c r="F67" s="405">
        <v>109523.63603843861</v>
      </c>
      <c r="G67" s="320">
        <v>5923.99</v>
      </c>
      <c r="I67" s="399">
        <v>72813.820000000007</v>
      </c>
      <c r="J67" s="399">
        <v>5923.99</v>
      </c>
      <c r="K67" s="98"/>
      <c r="L67" s="98"/>
      <c r="M67" s="320">
        <f t="shared" si="4"/>
        <v>109523.63603843861</v>
      </c>
      <c r="N67" s="320">
        <f t="shared" si="5"/>
        <v>5923.99</v>
      </c>
      <c r="O67" s="399">
        <f t="shared" si="2"/>
        <v>78737.810000000012</v>
      </c>
      <c r="P67" s="323">
        <f t="shared" si="3"/>
        <v>-36709.816038438599</v>
      </c>
    </row>
    <row r="68" spans="1:16" x14ac:dyDescent="0.2">
      <c r="A68" s="19" t="s">
        <v>144</v>
      </c>
      <c r="B68" s="12" t="s">
        <v>120</v>
      </c>
      <c r="C68" s="55" t="s">
        <v>145</v>
      </c>
      <c r="D68" s="403">
        <v>651255.92863900855</v>
      </c>
      <c r="E68" s="404"/>
      <c r="F68" s="405">
        <v>595180.19768119429</v>
      </c>
      <c r="G68" s="320">
        <v>52605.95</v>
      </c>
      <c r="I68" s="399">
        <v>2328016.41</v>
      </c>
      <c r="J68" s="399">
        <v>52605.95</v>
      </c>
      <c r="K68" s="98"/>
      <c r="L68" s="98"/>
      <c r="M68" s="320">
        <f t="shared" si="4"/>
        <v>595180.19768119429</v>
      </c>
      <c r="N68" s="320">
        <f t="shared" si="5"/>
        <v>52605.95</v>
      </c>
      <c r="O68" s="399">
        <f t="shared" si="2"/>
        <v>2380622.3600000003</v>
      </c>
      <c r="P68" s="323">
        <f t="shared" si="3"/>
        <v>1732836.212318806</v>
      </c>
    </row>
    <row r="69" spans="1:16" x14ac:dyDescent="0.2">
      <c r="A69" s="19" t="s">
        <v>146</v>
      </c>
      <c r="B69" s="12" t="s">
        <v>120</v>
      </c>
      <c r="C69" s="55" t="s">
        <v>147</v>
      </c>
      <c r="D69" s="403">
        <v>0</v>
      </c>
      <c r="E69" s="404"/>
      <c r="F69" s="405" t="s">
        <v>647</v>
      </c>
      <c r="G69" s="320">
        <v>0</v>
      </c>
      <c r="I69" s="399">
        <v>0</v>
      </c>
      <c r="J69" s="399">
        <v>0</v>
      </c>
      <c r="K69" s="98"/>
      <c r="L69" s="98"/>
      <c r="M69" s="320" t="str">
        <f t="shared" si="4"/>
        <v/>
      </c>
      <c r="N69" s="320">
        <f t="shared" si="5"/>
        <v>0</v>
      </c>
      <c r="O69" s="399">
        <f t="shared" si="2"/>
        <v>0</v>
      </c>
      <c r="P69" s="323">
        <f t="shared" si="3"/>
        <v>0</v>
      </c>
    </row>
    <row r="70" spans="1:16" x14ac:dyDescent="0.2">
      <c r="A70" s="19" t="s">
        <v>148</v>
      </c>
      <c r="B70" s="12" t="s">
        <v>120</v>
      </c>
      <c r="C70" s="55" t="s">
        <v>149</v>
      </c>
      <c r="D70" s="403">
        <v>63718.156470397313</v>
      </c>
      <c r="E70" s="404"/>
      <c r="F70" s="405">
        <v>73218.807691513575</v>
      </c>
      <c r="G70" s="320">
        <v>0</v>
      </c>
      <c r="I70" s="399">
        <v>249936.95</v>
      </c>
      <c r="J70" s="399">
        <v>1379.54</v>
      </c>
      <c r="K70" s="98"/>
      <c r="L70" s="98"/>
      <c r="M70" s="320">
        <f t="shared" si="4"/>
        <v>73218.807691513575</v>
      </c>
      <c r="N70" s="320">
        <f t="shared" si="5"/>
        <v>0</v>
      </c>
      <c r="O70" s="399">
        <f t="shared" si="2"/>
        <v>251316.49000000002</v>
      </c>
      <c r="P70" s="323">
        <f t="shared" si="3"/>
        <v>178097.68230848643</v>
      </c>
    </row>
    <row r="71" spans="1:16" x14ac:dyDescent="0.2">
      <c r="A71" s="19" t="s">
        <v>150</v>
      </c>
      <c r="B71" s="12" t="s">
        <v>151</v>
      </c>
      <c r="C71" s="55" t="s">
        <v>152</v>
      </c>
      <c r="D71" s="403">
        <v>153495.31554260035</v>
      </c>
      <c r="E71" s="404"/>
      <c r="F71" s="405">
        <v>9431.2264766962835</v>
      </c>
      <c r="G71" s="320">
        <v>14301.75</v>
      </c>
      <c r="I71" s="399">
        <v>659272.47999999986</v>
      </c>
      <c r="J71" s="399">
        <v>14301.75</v>
      </c>
      <c r="K71" s="98"/>
      <c r="L71" s="98"/>
      <c r="M71" s="320">
        <f t="shared" si="4"/>
        <v>9431.2264766962835</v>
      </c>
      <c r="N71" s="320">
        <f t="shared" si="5"/>
        <v>14301.75</v>
      </c>
      <c r="O71" s="399">
        <f t="shared" si="2"/>
        <v>673574.22999999986</v>
      </c>
      <c r="P71" s="323">
        <f t="shared" si="3"/>
        <v>649841.25352330355</v>
      </c>
    </row>
    <row r="72" spans="1:16" x14ac:dyDescent="0.2">
      <c r="A72" s="19" t="s">
        <v>153</v>
      </c>
      <c r="B72" s="12" t="s">
        <v>151</v>
      </c>
      <c r="C72" s="55" t="s">
        <v>154</v>
      </c>
      <c r="D72" s="403">
        <v>77152.930167419676</v>
      </c>
      <c r="E72" s="404"/>
      <c r="F72" s="405">
        <v>65884.680751078005</v>
      </c>
      <c r="G72" s="320">
        <v>95396.63</v>
      </c>
      <c r="I72" s="399">
        <v>467549.71</v>
      </c>
      <c r="J72" s="399">
        <v>95396.63</v>
      </c>
      <c r="K72" s="98"/>
      <c r="L72" s="98"/>
      <c r="M72" s="320">
        <f t="shared" ref="M72:M103" si="6">F72</f>
        <v>65884.680751078005</v>
      </c>
      <c r="N72" s="320">
        <f t="shared" ref="N72:N103" si="7">G72</f>
        <v>95396.63</v>
      </c>
      <c r="O72" s="399">
        <f t="shared" si="2"/>
        <v>562946.34000000008</v>
      </c>
      <c r="P72" s="323">
        <f t="shared" si="3"/>
        <v>401665.02924892207</v>
      </c>
    </row>
    <row r="73" spans="1:16" x14ac:dyDescent="0.2">
      <c r="A73" s="19" t="s">
        <v>155</v>
      </c>
      <c r="B73" s="12" t="s">
        <v>151</v>
      </c>
      <c r="C73" s="55" t="s">
        <v>156</v>
      </c>
      <c r="D73" s="403">
        <v>0</v>
      </c>
      <c r="E73" s="404"/>
      <c r="F73" s="405" t="s">
        <v>647</v>
      </c>
      <c r="G73" s="320">
        <v>0</v>
      </c>
      <c r="I73" s="399">
        <v>0</v>
      </c>
      <c r="J73" s="399">
        <v>0</v>
      </c>
      <c r="K73" s="98"/>
      <c r="L73" s="98"/>
      <c r="M73" s="320" t="str">
        <f t="shared" si="6"/>
        <v/>
      </c>
      <c r="N73" s="320">
        <f t="shared" si="7"/>
        <v>0</v>
      </c>
      <c r="O73" s="399">
        <f t="shared" ref="O73:O136" si="8">+I73+J73</f>
        <v>0</v>
      </c>
      <c r="P73" s="323">
        <f t="shared" ref="P73:P136" si="9">+O73-SUM(M73:N73)</f>
        <v>0</v>
      </c>
    </row>
    <row r="74" spans="1:16" x14ac:dyDescent="0.2">
      <c r="A74" s="19" t="s">
        <v>157</v>
      </c>
      <c r="B74" s="12" t="s">
        <v>158</v>
      </c>
      <c r="C74" s="55" t="s">
        <v>159</v>
      </c>
      <c r="D74" s="403">
        <v>0</v>
      </c>
      <c r="E74" s="404"/>
      <c r="F74" s="405" t="s">
        <v>647</v>
      </c>
      <c r="G74" s="320">
        <v>0</v>
      </c>
      <c r="I74" s="399">
        <v>0</v>
      </c>
      <c r="J74" s="399">
        <v>0</v>
      </c>
      <c r="K74" s="98"/>
      <c r="L74" s="98"/>
      <c r="M74" s="320" t="str">
        <f t="shared" si="6"/>
        <v/>
      </c>
      <c r="N74" s="320">
        <f t="shared" si="7"/>
        <v>0</v>
      </c>
      <c r="O74" s="399">
        <f t="shared" si="8"/>
        <v>0</v>
      </c>
      <c r="P74" s="323">
        <f t="shared" si="9"/>
        <v>0</v>
      </c>
    </row>
    <row r="75" spans="1:16" x14ac:dyDescent="0.2">
      <c r="A75" s="19" t="s">
        <v>160</v>
      </c>
      <c r="B75" s="12" t="s">
        <v>158</v>
      </c>
      <c r="C75" s="55" t="s">
        <v>161</v>
      </c>
      <c r="D75" s="403">
        <v>46660.424352044785</v>
      </c>
      <c r="E75" s="404"/>
      <c r="F75" s="405">
        <v>39435.615331885259</v>
      </c>
      <c r="G75" s="320">
        <v>29887.34</v>
      </c>
      <c r="I75" s="399">
        <v>212579.48</v>
      </c>
      <c r="J75" s="399">
        <v>29887.340000000004</v>
      </c>
      <c r="K75" s="98"/>
      <c r="L75" s="98"/>
      <c r="M75" s="320">
        <f t="shared" si="6"/>
        <v>39435.615331885259</v>
      </c>
      <c r="N75" s="320">
        <f t="shared" si="7"/>
        <v>29887.34</v>
      </c>
      <c r="O75" s="399">
        <f t="shared" si="8"/>
        <v>242466.82</v>
      </c>
      <c r="P75" s="323">
        <f t="shared" si="9"/>
        <v>173143.86466811475</v>
      </c>
    </row>
    <row r="76" spans="1:16" x14ac:dyDescent="0.2">
      <c r="A76" s="19" t="s">
        <v>162</v>
      </c>
      <c r="B76" s="12" t="s">
        <v>158</v>
      </c>
      <c r="C76" s="55" t="s">
        <v>482</v>
      </c>
      <c r="D76" s="403">
        <v>0</v>
      </c>
      <c r="E76" s="404"/>
      <c r="F76" s="405" t="s">
        <v>647</v>
      </c>
      <c r="G76" s="320">
        <v>0</v>
      </c>
      <c r="I76" s="399">
        <v>0</v>
      </c>
      <c r="J76" s="399">
        <v>0</v>
      </c>
      <c r="K76" s="98"/>
      <c r="L76" s="98"/>
      <c r="M76" s="320" t="str">
        <f t="shared" si="6"/>
        <v/>
      </c>
      <c r="N76" s="320">
        <f t="shared" si="7"/>
        <v>0</v>
      </c>
      <c r="O76" s="399">
        <f t="shared" si="8"/>
        <v>0</v>
      </c>
      <c r="P76" s="323">
        <f t="shared" si="9"/>
        <v>0</v>
      </c>
    </row>
    <row r="77" spans="1:16" x14ac:dyDescent="0.2">
      <c r="A77" s="19" t="s">
        <v>163</v>
      </c>
      <c r="B77" s="12" t="s">
        <v>164</v>
      </c>
      <c r="C77" s="55" t="s">
        <v>165</v>
      </c>
      <c r="D77" s="403">
        <v>0</v>
      </c>
      <c r="E77" s="404"/>
      <c r="F77" s="405" t="s">
        <v>647</v>
      </c>
      <c r="G77" s="320">
        <v>0</v>
      </c>
      <c r="I77" s="399">
        <v>0</v>
      </c>
      <c r="J77" s="399">
        <v>0</v>
      </c>
      <c r="K77" s="98"/>
      <c r="L77" s="98"/>
      <c r="M77" s="320" t="str">
        <f t="shared" si="6"/>
        <v/>
      </c>
      <c r="N77" s="320">
        <f t="shared" si="7"/>
        <v>0</v>
      </c>
      <c r="O77" s="399">
        <f t="shared" si="8"/>
        <v>0</v>
      </c>
      <c r="P77" s="323">
        <f t="shared" si="9"/>
        <v>0</v>
      </c>
    </row>
    <row r="78" spans="1:16" x14ac:dyDescent="0.2">
      <c r="A78" s="19" t="s">
        <v>166</v>
      </c>
      <c r="B78" s="12" t="s">
        <v>167</v>
      </c>
      <c r="C78" s="55" t="s">
        <v>168</v>
      </c>
      <c r="D78" s="403">
        <v>39757.664939038135</v>
      </c>
      <c r="E78" s="404"/>
      <c r="F78" s="405">
        <v>37223.835129986503</v>
      </c>
      <c r="G78" s="320">
        <v>0</v>
      </c>
      <c r="I78" s="399">
        <v>183240.31999999998</v>
      </c>
      <c r="J78" s="399">
        <v>0</v>
      </c>
      <c r="K78" s="98"/>
      <c r="L78" s="98"/>
      <c r="M78" s="320">
        <f t="shared" si="6"/>
        <v>37223.835129986503</v>
      </c>
      <c r="N78" s="320">
        <f t="shared" si="7"/>
        <v>0</v>
      </c>
      <c r="O78" s="399">
        <f t="shared" si="8"/>
        <v>183240.31999999998</v>
      </c>
      <c r="P78" s="323">
        <f t="shared" si="9"/>
        <v>146016.48487001349</v>
      </c>
    </row>
    <row r="79" spans="1:16" x14ac:dyDescent="0.2">
      <c r="A79" s="19" t="s">
        <v>169</v>
      </c>
      <c r="B79" s="12" t="s">
        <v>167</v>
      </c>
      <c r="C79" s="55" t="s">
        <v>170</v>
      </c>
      <c r="D79" s="403">
        <v>30110.493703761811</v>
      </c>
      <c r="E79" s="404"/>
      <c r="F79" s="405">
        <v>16960.667726037362</v>
      </c>
      <c r="G79" s="320">
        <v>0</v>
      </c>
      <c r="I79" s="399">
        <v>16816.34</v>
      </c>
      <c r="J79" s="399">
        <v>9316.4500000000007</v>
      </c>
      <c r="K79" s="98"/>
      <c r="L79" s="98"/>
      <c r="M79" s="320">
        <f t="shared" si="6"/>
        <v>16960.667726037362</v>
      </c>
      <c r="N79" s="320">
        <f t="shared" si="7"/>
        <v>0</v>
      </c>
      <c r="O79" s="399">
        <f t="shared" si="8"/>
        <v>26132.79</v>
      </c>
      <c r="P79" s="323">
        <f t="shared" si="9"/>
        <v>9172.1222739626392</v>
      </c>
    </row>
    <row r="80" spans="1:16" x14ac:dyDescent="0.2">
      <c r="A80" s="19" t="s">
        <v>171</v>
      </c>
      <c r="B80" s="12" t="s">
        <v>172</v>
      </c>
      <c r="C80" s="55" t="s">
        <v>173</v>
      </c>
      <c r="D80" s="403">
        <v>57726.57801839758</v>
      </c>
      <c r="E80" s="404"/>
      <c r="F80" s="405">
        <v>56588.29593048797</v>
      </c>
      <c r="G80" s="320">
        <v>38965.019999999997</v>
      </c>
      <c r="I80" s="399">
        <v>299932.46000000002</v>
      </c>
      <c r="J80" s="399">
        <v>14800.06</v>
      </c>
      <c r="K80" s="98"/>
      <c r="L80" s="98"/>
      <c r="M80" s="320">
        <f t="shared" si="6"/>
        <v>56588.29593048797</v>
      </c>
      <c r="N80" s="320">
        <f t="shared" si="7"/>
        <v>38965.019999999997</v>
      </c>
      <c r="O80" s="399">
        <f t="shared" si="8"/>
        <v>314732.52</v>
      </c>
      <c r="P80" s="323">
        <f t="shared" si="9"/>
        <v>219179.20406951205</v>
      </c>
    </row>
    <row r="81" spans="1:16" x14ac:dyDescent="0.2">
      <c r="A81" s="19" t="s">
        <v>174</v>
      </c>
      <c r="B81" s="12" t="s">
        <v>175</v>
      </c>
      <c r="C81" s="55" t="s">
        <v>176</v>
      </c>
      <c r="D81" s="403">
        <v>0</v>
      </c>
      <c r="E81" s="404"/>
      <c r="F81" s="405" t="s">
        <v>647</v>
      </c>
      <c r="G81" s="320">
        <v>0</v>
      </c>
      <c r="I81" s="399">
        <v>14290.09</v>
      </c>
      <c r="J81" s="399">
        <v>254.12</v>
      </c>
      <c r="K81" s="98"/>
      <c r="L81" s="98"/>
      <c r="M81" s="320" t="str">
        <f t="shared" si="6"/>
        <v/>
      </c>
      <c r="N81" s="320">
        <f t="shared" si="7"/>
        <v>0</v>
      </c>
      <c r="O81" s="399">
        <f t="shared" si="8"/>
        <v>14544.210000000001</v>
      </c>
      <c r="P81" s="323">
        <f t="shared" si="9"/>
        <v>14544.210000000001</v>
      </c>
    </row>
    <row r="82" spans="1:16" x14ac:dyDescent="0.2">
      <c r="A82" s="19" t="s">
        <v>177</v>
      </c>
      <c r="B82" s="12" t="s">
        <v>178</v>
      </c>
      <c r="C82" s="55" t="s">
        <v>179</v>
      </c>
      <c r="D82" s="403">
        <v>10306.602247607692</v>
      </c>
      <c r="E82" s="404"/>
      <c r="F82" s="405">
        <v>7707.3574446184111</v>
      </c>
      <c r="G82" s="320">
        <v>0</v>
      </c>
      <c r="I82" s="399">
        <v>66384.11</v>
      </c>
      <c r="J82" s="399">
        <v>0</v>
      </c>
      <c r="K82" s="98"/>
      <c r="L82" s="98"/>
      <c r="M82" s="320">
        <f t="shared" si="6"/>
        <v>7707.3574446184111</v>
      </c>
      <c r="N82" s="320">
        <f t="shared" si="7"/>
        <v>0</v>
      </c>
      <c r="O82" s="399">
        <f t="shared" si="8"/>
        <v>66384.11</v>
      </c>
      <c r="P82" s="323">
        <f t="shared" si="9"/>
        <v>58676.752555381587</v>
      </c>
    </row>
    <row r="83" spans="1:16" x14ac:dyDescent="0.2">
      <c r="A83" s="19" t="s">
        <v>180</v>
      </c>
      <c r="B83" s="12" t="s">
        <v>178</v>
      </c>
      <c r="C83" s="55" t="s">
        <v>181</v>
      </c>
      <c r="D83" s="403">
        <v>15755.383441703365</v>
      </c>
      <c r="E83" s="404"/>
      <c r="F83" s="405">
        <v>7350.0350930834329</v>
      </c>
      <c r="G83" s="320">
        <v>13548.59</v>
      </c>
      <c r="I83" s="399">
        <v>145725.96</v>
      </c>
      <c r="J83" s="399">
        <v>13548.59</v>
      </c>
      <c r="K83" s="98"/>
      <c r="L83" s="98"/>
      <c r="M83" s="320">
        <f t="shared" si="6"/>
        <v>7350.0350930834329</v>
      </c>
      <c r="N83" s="320">
        <f t="shared" si="7"/>
        <v>13548.59</v>
      </c>
      <c r="O83" s="399">
        <f t="shared" si="8"/>
        <v>159274.54999999999</v>
      </c>
      <c r="P83" s="323">
        <f t="shared" si="9"/>
        <v>138375.92490691657</v>
      </c>
    </row>
    <row r="84" spans="1:16" x14ac:dyDescent="0.2">
      <c r="A84" s="19" t="s">
        <v>182</v>
      </c>
      <c r="B84" s="12" t="s">
        <v>183</v>
      </c>
      <c r="C84" s="55" t="s">
        <v>184</v>
      </c>
      <c r="D84" s="403">
        <v>0</v>
      </c>
      <c r="E84" s="404"/>
      <c r="F84" s="405" t="s">
        <v>647</v>
      </c>
      <c r="G84" s="320">
        <v>0</v>
      </c>
      <c r="I84" s="399">
        <v>66471.58</v>
      </c>
      <c r="J84" s="399">
        <v>10820</v>
      </c>
      <c r="K84" s="98"/>
      <c r="L84" s="98"/>
      <c r="M84" s="320" t="str">
        <f t="shared" si="6"/>
        <v/>
      </c>
      <c r="N84" s="320">
        <f t="shared" si="7"/>
        <v>0</v>
      </c>
      <c r="O84" s="399">
        <f t="shared" si="8"/>
        <v>77291.58</v>
      </c>
      <c r="P84" s="323">
        <f t="shared" si="9"/>
        <v>77291.58</v>
      </c>
    </row>
    <row r="85" spans="1:16" x14ac:dyDescent="0.2">
      <c r="A85" s="19" t="s">
        <v>185</v>
      </c>
      <c r="B85" s="12" t="s">
        <v>186</v>
      </c>
      <c r="C85" s="55" t="s">
        <v>187</v>
      </c>
      <c r="D85" s="403">
        <v>3519644.5320815137</v>
      </c>
      <c r="E85" s="404"/>
      <c r="F85" s="405">
        <v>3021027.557164452</v>
      </c>
      <c r="G85" s="320">
        <v>505640.48</v>
      </c>
      <c r="I85" s="399">
        <v>23228479.229999967</v>
      </c>
      <c r="J85" s="399">
        <v>505640.48</v>
      </c>
      <c r="K85" s="98"/>
      <c r="L85" s="98"/>
      <c r="M85" s="320">
        <f t="shared" si="6"/>
        <v>3021027.557164452</v>
      </c>
      <c r="N85" s="320">
        <f t="shared" si="7"/>
        <v>505640.48</v>
      </c>
      <c r="O85" s="399">
        <f t="shared" si="8"/>
        <v>23734119.709999967</v>
      </c>
      <c r="P85" s="323">
        <f t="shared" si="9"/>
        <v>20207451.672835514</v>
      </c>
    </row>
    <row r="86" spans="1:16" x14ac:dyDescent="0.2">
      <c r="A86" s="19" t="s">
        <v>188</v>
      </c>
      <c r="B86" s="12" t="s">
        <v>189</v>
      </c>
      <c r="C86" s="55" t="s">
        <v>190</v>
      </c>
      <c r="D86" s="403">
        <v>59380.426293771205</v>
      </c>
      <c r="E86" s="404"/>
      <c r="F86" s="405">
        <v>5660.89899484128</v>
      </c>
      <c r="G86" s="320">
        <v>0</v>
      </c>
      <c r="I86" s="399">
        <v>161294.35999999999</v>
      </c>
      <c r="J86" s="399">
        <v>4814.99</v>
      </c>
      <c r="K86" s="98"/>
      <c r="L86" s="98"/>
      <c r="M86" s="320">
        <f t="shared" si="6"/>
        <v>5660.89899484128</v>
      </c>
      <c r="N86" s="320">
        <f t="shared" si="7"/>
        <v>0</v>
      </c>
      <c r="O86" s="399">
        <f t="shared" si="8"/>
        <v>166109.34999999998</v>
      </c>
      <c r="P86" s="323">
        <f t="shared" si="9"/>
        <v>160448.45100515868</v>
      </c>
    </row>
    <row r="87" spans="1:16" x14ac:dyDescent="0.2">
      <c r="A87" s="19" t="s">
        <v>191</v>
      </c>
      <c r="B87" s="12" t="s">
        <v>189</v>
      </c>
      <c r="C87" s="55" t="s">
        <v>192</v>
      </c>
      <c r="D87" s="403">
        <v>0</v>
      </c>
      <c r="E87" s="404"/>
      <c r="F87" s="405" t="s">
        <v>647</v>
      </c>
      <c r="G87" s="320">
        <v>0</v>
      </c>
      <c r="I87" s="399">
        <v>0</v>
      </c>
      <c r="J87" s="399">
        <v>0</v>
      </c>
      <c r="K87" s="98"/>
      <c r="L87" s="98"/>
      <c r="M87" s="320" t="str">
        <f t="shared" si="6"/>
        <v/>
      </c>
      <c r="N87" s="320">
        <f t="shared" si="7"/>
        <v>0</v>
      </c>
      <c r="O87" s="399">
        <f t="shared" si="8"/>
        <v>0</v>
      </c>
      <c r="P87" s="323">
        <f t="shared" si="9"/>
        <v>0</v>
      </c>
    </row>
    <row r="88" spans="1:16" x14ac:dyDescent="0.2">
      <c r="A88" s="19" t="s">
        <v>193</v>
      </c>
      <c r="B88" s="12" t="s">
        <v>194</v>
      </c>
      <c r="C88" s="55" t="s">
        <v>195</v>
      </c>
      <c r="D88" s="403">
        <v>27015.341594952755</v>
      </c>
      <c r="E88" s="404"/>
      <c r="F88" s="405">
        <v>11807.575906605038</v>
      </c>
      <c r="G88" s="320">
        <v>0</v>
      </c>
      <c r="I88" s="399">
        <v>144395.15000000002</v>
      </c>
      <c r="J88" s="399">
        <v>0</v>
      </c>
      <c r="K88" s="98"/>
      <c r="L88" s="98"/>
      <c r="M88" s="320">
        <f t="shared" si="6"/>
        <v>11807.575906605038</v>
      </c>
      <c r="N88" s="320">
        <f t="shared" si="7"/>
        <v>0</v>
      </c>
      <c r="O88" s="399">
        <f t="shared" si="8"/>
        <v>144395.15000000002</v>
      </c>
      <c r="P88" s="323">
        <f t="shared" si="9"/>
        <v>132587.57409339497</v>
      </c>
    </row>
    <row r="89" spans="1:16" x14ac:dyDescent="0.2">
      <c r="A89" s="19" t="s">
        <v>196</v>
      </c>
      <c r="B89" s="12" t="s">
        <v>194</v>
      </c>
      <c r="C89" s="55" t="s">
        <v>197</v>
      </c>
      <c r="D89" s="403">
        <v>0</v>
      </c>
      <c r="E89" s="404"/>
      <c r="F89" s="405">
        <v>727.44029833132709</v>
      </c>
      <c r="G89" s="320">
        <v>0</v>
      </c>
      <c r="I89" s="399">
        <v>70210.209999999992</v>
      </c>
      <c r="J89" s="399">
        <v>0</v>
      </c>
      <c r="K89" s="98"/>
      <c r="L89" s="98"/>
      <c r="M89" s="320">
        <f t="shared" si="6"/>
        <v>727.44029833132709</v>
      </c>
      <c r="N89" s="320">
        <f t="shared" si="7"/>
        <v>0</v>
      </c>
      <c r="O89" s="399">
        <f t="shared" si="8"/>
        <v>70210.209999999992</v>
      </c>
      <c r="P89" s="323">
        <f t="shared" si="9"/>
        <v>69482.769701668658</v>
      </c>
    </row>
    <row r="90" spans="1:16" x14ac:dyDescent="0.2">
      <c r="A90" s="19" t="s">
        <v>198</v>
      </c>
      <c r="B90" s="12" t="s">
        <v>194</v>
      </c>
      <c r="C90" s="55" t="s">
        <v>199</v>
      </c>
      <c r="D90" s="403">
        <v>19102.760899772078</v>
      </c>
      <c r="E90" s="404"/>
      <c r="F90" s="405">
        <v>12509.993579749849</v>
      </c>
      <c r="G90" s="320">
        <v>0</v>
      </c>
      <c r="I90" s="399">
        <v>150883.54999999999</v>
      </c>
      <c r="J90" s="399">
        <v>0</v>
      </c>
      <c r="K90" s="98"/>
      <c r="L90" s="98"/>
      <c r="M90" s="320">
        <f t="shared" si="6"/>
        <v>12509.993579749849</v>
      </c>
      <c r="N90" s="320">
        <f t="shared" si="7"/>
        <v>0</v>
      </c>
      <c r="O90" s="399">
        <f t="shared" si="8"/>
        <v>150883.54999999999</v>
      </c>
      <c r="P90" s="323">
        <f t="shared" si="9"/>
        <v>138373.55642025013</v>
      </c>
    </row>
    <row r="91" spans="1:16" x14ac:dyDescent="0.2">
      <c r="A91" s="19" t="s">
        <v>200</v>
      </c>
      <c r="B91" s="12" t="s">
        <v>194</v>
      </c>
      <c r="C91" s="55" t="s">
        <v>201</v>
      </c>
      <c r="D91" s="403">
        <v>1557.1268406804982</v>
      </c>
      <c r="E91" s="404"/>
      <c r="F91" s="405" t="s">
        <v>647</v>
      </c>
      <c r="G91" s="320">
        <v>0</v>
      </c>
      <c r="I91" s="399">
        <v>97445.66</v>
      </c>
      <c r="J91" s="399">
        <v>0</v>
      </c>
      <c r="K91" s="98"/>
      <c r="L91" s="98"/>
      <c r="M91" s="320" t="str">
        <f t="shared" si="6"/>
        <v/>
      </c>
      <c r="N91" s="320">
        <f t="shared" si="7"/>
        <v>0</v>
      </c>
      <c r="O91" s="399">
        <f t="shared" si="8"/>
        <v>97445.66</v>
      </c>
      <c r="P91" s="323">
        <f t="shared" si="9"/>
        <v>97445.66</v>
      </c>
    </row>
    <row r="92" spans="1:16" x14ac:dyDescent="0.2">
      <c r="A92" s="19" t="s">
        <v>202</v>
      </c>
      <c r="B92" s="12" t="s">
        <v>194</v>
      </c>
      <c r="C92" s="55" t="s">
        <v>203</v>
      </c>
      <c r="D92" s="403">
        <v>8851.4259269575032</v>
      </c>
      <c r="E92" s="404"/>
      <c r="F92" s="405">
        <v>34584.480541961224</v>
      </c>
      <c r="G92" s="320">
        <v>0</v>
      </c>
      <c r="I92" s="399">
        <v>164693.1</v>
      </c>
      <c r="J92" s="399">
        <v>0</v>
      </c>
      <c r="K92" s="98"/>
      <c r="L92" s="98"/>
      <c r="M92" s="320">
        <f t="shared" si="6"/>
        <v>34584.480541961224</v>
      </c>
      <c r="N92" s="320">
        <f t="shared" si="7"/>
        <v>0</v>
      </c>
      <c r="O92" s="399">
        <f t="shared" si="8"/>
        <v>164693.1</v>
      </c>
      <c r="P92" s="323">
        <f t="shared" si="9"/>
        <v>130108.61945803878</v>
      </c>
    </row>
    <row r="93" spans="1:16" x14ac:dyDescent="0.2">
      <c r="A93" s="19" t="s">
        <v>204</v>
      </c>
      <c r="B93" s="12" t="s">
        <v>205</v>
      </c>
      <c r="C93" s="55" t="s">
        <v>206</v>
      </c>
      <c r="D93" s="403">
        <v>39640.307102157603</v>
      </c>
      <c r="E93" s="404"/>
      <c r="F93" s="405">
        <v>46610.69910351617</v>
      </c>
      <c r="G93" s="320">
        <v>31607.24</v>
      </c>
      <c r="I93" s="399">
        <v>215811.56999999995</v>
      </c>
      <c r="J93" s="399">
        <v>31607.239999999998</v>
      </c>
      <c r="K93" s="98"/>
      <c r="L93" s="98"/>
      <c r="M93" s="320">
        <f t="shared" si="6"/>
        <v>46610.69910351617</v>
      </c>
      <c r="N93" s="320">
        <f t="shared" si="7"/>
        <v>31607.24</v>
      </c>
      <c r="O93" s="399">
        <f t="shared" si="8"/>
        <v>247418.80999999994</v>
      </c>
      <c r="P93" s="323">
        <f t="shared" si="9"/>
        <v>169200.87089648377</v>
      </c>
    </row>
    <row r="94" spans="1:16" x14ac:dyDescent="0.2">
      <c r="A94" s="19" t="s">
        <v>207</v>
      </c>
      <c r="B94" s="12" t="s">
        <v>208</v>
      </c>
      <c r="C94" s="55" t="s">
        <v>209</v>
      </c>
      <c r="D94" s="403">
        <v>116399.61557405278</v>
      </c>
      <c r="E94" s="404"/>
      <c r="F94" s="405">
        <v>152848.86276374114</v>
      </c>
      <c r="G94" s="320">
        <v>28009.67</v>
      </c>
      <c r="I94" s="399">
        <v>426098.76999999996</v>
      </c>
      <c r="J94" s="399">
        <v>28009.279999999999</v>
      </c>
      <c r="K94" s="98"/>
      <c r="L94" s="98"/>
      <c r="M94" s="320">
        <f t="shared" si="6"/>
        <v>152848.86276374114</v>
      </c>
      <c r="N94" s="320">
        <f t="shared" si="7"/>
        <v>28009.67</v>
      </c>
      <c r="O94" s="399">
        <f t="shared" si="8"/>
        <v>454108.04999999993</v>
      </c>
      <c r="P94" s="323">
        <f t="shared" si="9"/>
        <v>273249.51723625878</v>
      </c>
    </row>
    <row r="95" spans="1:16" x14ac:dyDescent="0.2">
      <c r="A95" s="19" t="s">
        <v>210</v>
      </c>
      <c r="B95" s="12" t="s">
        <v>208</v>
      </c>
      <c r="C95" s="55" t="s">
        <v>211</v>
      </c>
      <c r="D95" s="403">
        <v>151721.26562292528</v>
      </c>
      <c r="E95" s="404"/>
      <c r="F95" s="405">
        <v>140835.88695276208</v>
      </c>
      <c r="G95" s="320">
        <v>0</v>
      </c>
      <c r="I95" s="399">
        <v>62422.03</v>
      </c>
      <c r="J95" s="399">
        <v>0</v>
      </c>
      <c r="K95" s="98"/>
      <c r="L95" s="98"/>
      <c r="M95" s="320">
        <f t="shared" si="6"/>
        <v>140835.88695276208</v>
      </c>
      <c r="N95" s="320">
        <f t="shared" si="7"/>
        <v>0</v>
      </c>
      <c r="O95" s="399">
        <f t="shared" si="8"/>
        <v>62422.03</v>
      </c>
      <c r="P95" s="323">
        <f t="shared" si="9"/>
        <v>-78413.856952762086</v>
      </c>
    </row>
    <row r="96" spans="1:16" x14ac:dyDescent="0.2">
      <c r="A96" s="19" t="s">
        <v>212</v>
      </c>
      <c r="B96" s="12" t="s">
        <v>208</v>
      </c>
      <c r="C96" s="55" t="s">
        <v>213</v>
      </c>
      <c r="D96" s="403">
        <v>77694.08786056473</v>
      </c>
      <c r="E96" s="404"/>
      <c r="F96" s="405">
        <v>65534.30658090744</v>
      </c>
      <c r="G96" s="320">
        <v>0</v>
      </c>
      <c r="I96" s="399">
        <v>314659.94000000006</v>
      </c>
      <c r="J96" s="399">
        <v>25104.61</v>
      </c>
      <c r="K96" s="98"/>
      <c r="L96" s="98"/>
      <c r="M96" s="320">
        <f t="shared" si="6"/>
        <v>65534.30658090744</v>
      </c>
      <c r="N96" s="320">
        <f t="shared" si="7"/>
        <v>0</v>
      </c>
      <c r="O96" s="399">
        <f t="shared" si="8"/>
        <v>339764.55000000005</v>
      </c>
      <c r="P96" s="323">
        <f t="shared" si="9"/>
        <v>274230.24341909261</v>
      </c>
    </row>
    <row r="97" spans="1:16" x14ac:dyDescent="0.2">
      <c r="A97" s="19" t="s">
        <v>214</v>
      </c>
      <c r="B97" s="12" t="s">
        <v>215</v>
      </c>
      <c r="C97" s="55" t="s">
        <v>216</v>
      </c>
      <c r="D97" s="403">
        <v>2643087.8710066546</v>
      </c>
      <c r="E97" s="404"/>
      <c r="F97" s="405">
        <v>1712820.5714764064</v>
      </c>
      <c r="G97" s="320">
        <v>167897.79</v>
      </c>
      <c r="I97" s="399">
        <v>2444278.0800000015</v>
      </c>
      <c r="J97" s="399">
        <v>167897.78999999995</v>
      </c>
      <c r="K97" s="98"/>
      <c r="L97" s="98"/>
      <c r="M97" s="320">
        <f t="shared" si="6"/>
        <v>1712820.5714764064</v>
      </c>
      <c r="N97" s="320">
        <f t="shared" si="7"/>
        <v>167897.79</v>
      </c>
      <c r="O97" s="399">
        <f t="shared" si="8"/>
        <v>2612175.8700000015</v>
      </c>
      <c r="P97" s="323">
        <f t="shared" si="9"/>
        <v>731457.50852359505</v>
      </c>
    </row>
    <row r="98" spans="1:16" x14ac:dyDescent="0.2">
      <c r="A98" s="19" t="s">
        <v>217</v>
      </c>
      <c r="B98" s="12" t="s">
        <v>215</v>
      </c>
      <c r="C98" s="55" t="s">
        <v>218</v>
      </c>
      <c r="D98" s="403">
        <v>362664.77066482417</v>
      </c>
      <c r="E98" s="404"/>
      <c r="F98" s="405">
        <v>724115.48454520537</v>
      </c>
      <c r="G98" s="320">
        <v>77248.800000000003</v>
      </c>
      <c r="I98" s="399">
        <v>2695338.1399999997</v>
      </c>
      <c r="J98" s="399">
        <v>150688.65000000002</v>
      </c>
      <c r="K98" s="98"/>
      <c r="L98" s="98"/>
      <c r="M98" s="320">
        <f t="shared" si="6"/>
        <v>724115.48454520537</v>
      </c>
      <c r="N98" s="320">
        <f t="shared" si="7"/>
        <v>77248.800000000003</v>
      </c>
      <c r="O98" s="399">
        <f t="shared" si="8"/>
        <v>2846026.7899999996</v>
      </c>
      <c r="P98" s="323">
        <f t="shared" si="9"/>
        <v>2044662.505454794</v>
      </c>
    </row>
    <row r="99" spans="1:16" x14ac:dyDescent="0.2">
      <c r="A99" s="19" t="s">
        <v>219</v>
      </c>
      <c r="B99" s="12" t="s">
        <v>215</v>
      </c>
      <c r="C99" s="55" t="s">
        <v>220</v>
      </c>
      <c r="D99" s="403">
        <v>38815.181044148259</v>
      </c>
      <c r="E99" s="404"/>
      <c r="F99" s="405">
        <v>21912.682085709832</v>
      </c>
      <c r="G99" s="320">
        <v>0</v>
      </c>
      <c r="I99" s="399">
        <v>839</v>
      </c>
      <c r="J99" s="399">
        <v>0</v>
      </c>
      <c r="K99" s="98"/>
      <c r="L99" s="98"/>
      <c r="M99" s="320">
        <f t="shared" si="6"/>
        <v>21912.682085709832</v>
      </c>
      <c r="N99" s="320">
        <f t="shared" si="7"/>
        <v>0</v>
      </c>
      <c r="O99" s="399">
        <f t="shared" si="8"/>
        <v>839</v>
      </c>
      <c r="P99" s="323">
        <f t="shared" si="9"/>
        <v>-21073.682085709832</v>
      </c>
    </row>
    <row r="100" spans="1:16" x14ac:dyDescent="0.2">
      <c r="A100" s="19" t="s">
        <v>221</v>
      </c>
      <c r="B100" s="12" t="s">
        <v>222</v>
      </c>
      <c r="C100" s="55" t="s">
        <v>223</v>
      </c>
      <c r="D100" s="403">
        <v>43049.073203602755</v>
      </c>
      <c r="E100" s="404"/>
      <c r="F100" s="405">
        <v>29873.804831612277</v>
      </c>
      <c r="G100" s="320">
        <v>6845.18</v>
      </c>
      <c r="I100" s="399">
        <v>197721.13000000003</v>
      </c>
      <c r="J100" s="399">
        <v>6844.18</v>
      </c>
      <c r="K100" s="98"/>
      <c r="L100" s="98"/>
      <c r="M100" s="320">
        <f t="shared" si="6"/>
        <v>29873.804831612277</v>
      </c>
      <c r="N100" s="320">
        <f t="shared" si="7"/>
        <v>6845.18</v>
      </c>
      <c r="O100" s="399">
        <f t="shared" si="8"/>
        <v>204565.31000000003</v>
      </c>
      <c r="P100" s="323">
        <f t="shared" si="9"/>
        <v>167846.32516838773</v>
      </c>
    </row>
    <row r="101" spans="1:16" x14ac:dyDescent="0.2">
      <c r="A101" s="19" t="s">
        <v>224</v>
      </c>
      <c r="B101" s="12" t="s">
        <v>222</v>
      </c>
      <c r="C101" s="55" t="s">
        <v>225</v>
      </c>
      <c r="D101" s="403">
        <v>26014.421489979857</v>
      </c>
      <c r="E101" s="404"/>
      <c r="F101" s="405">
        <v>26444.841818099689</v>
      </c>
      <c r="G101" s="320">
        <v>0</v>
      </c>
      <c r="I101" s="399">
        <v>75998.92</v>
      </c>
      <c r="J101" s="399">
        <v>0</v>
      </c>
      <c r="K101" s="98"/>
      <c r="L101" s="98"/>
      <c r="M101" s="320">
        <f t="shared" si="6"/>
        <v>26444.841818099689</v>
      </c>
      <c r="N101" s="320">
        <f t="shared" si="7"/>
        <v>0</v>
      </c>
      <c r="O101" s="399">
        <f t="shared" si="8"/>
        <v>75998.92</v>
      </c>
      <c r="P101" s="323">
        <f t="shared" si="9"/>
        <v>49554.07818190031</v>
      </c>
    </row>
    <row r="102" spans="1:16" x14ac:dyDescent="0.2">
      <c r="A102" s="19" t="s">
        <v>226</v>
      </c>
      <c r="B102" s="12" t="s">
        <v>222</v>
      </c>
      <c r="C102" s="55" t="s">
        <v>227</v>
      </c>
      <c r="D102" s="403">
        <v>8222.6240270281905</v>
      </c>
      <c r="E102" s="404"/>
      <c r="F102" s="405">
        <v>9912.4333231671844</v>
      </c>
      <c r="G102" s="320">
        <v>1529.19</v>
      </c>
      <c r="I102" s="399">
        <v>61555.19</v>
      </c>
      <c r="J102" s="399">
        <v>1529.19</v>
      </c>
      <c r="K102" s="98"/>
      <c r="L102" s="98"/>
      <c r="M102" s="320">
        <f t="shared" si="6"/>
        <v>9912.4333231671844</v>
      </c>
      <c r="N102" s="320">
        <f t="shared" si="7"/>
        <v>1529.19</v>
      </c>
      <c r="O102" s="399">
        <f t="shared" si="8"/>
        <v>63084.380000000005</v>
      </c>
      <c r="P102" s="323">
        <f t="shared" si="9"/>
        <v>51642.756676832818</v>
      </c>
    </row>
    <row r="103" spans="1:16" x14ac:dyDescent="0.2">
      <c r="A103" s="19" t="s">
        <v>228</v>
      </c>
      <c r="B103" s="12" t="s">
        <v>222</v>
      </c>
      <c r="C103" s="55" t="s">
        <v>229</v>
      </c>
      <c r="D103" s="403">
        <v>22834.556920959989</v>
      </c>
      <c r="E103" s="404"/>
      <c r="F103" s="405">
        <v>29494.189673086639</v>
      </c>
      <c r="G103" s="320">
        <v>9556.66</v>
      </c>
      <c r="I103" s="399">
        <v>22384</v>
      </c>
      <c r="J103" s="399">
        <v>9556.66</v>
      </c>
      <c r="K103" s="98"/>
      <c r="L103" s="98"/>
      <c r="M103" s="320">
        <f t="shared" si="6"/>
        <v>29494.189673086639</v>
      </c>
      <c r="N103" s="320">
        <f t="shared" si="7"/>
        <v>9556.66</v>
      </c>
      <c r="O103" s="399">
        <f t="shared" si="8"/>
        <v>31940.66</v>
      </c>
      <c r="P103" s="323">
        <f t="shared" si="9"/>
        <v>-7110.1896730866392</v>
      </c>
    </row>
    <row r="104" spans="1:16" x14ac:dyDescent="0.2">
      <c r="A104" s="19" t="s">
        <v>230</v>
      </c>
      <c r="B104" s="12" t="s">
        <v>222</v>
      </c>
      <c r="C104" s="55" t="s">
        <v>231</v>
      </c>
      <c r="D104" s="403">
        <v>54195.959038819346</v>
      </c>
      <c r="E104" s="404"/>
      <c r="F104" s="405">
        <v>25101.045751693488</v>
      </c>
      <c r="G104" s="320">
        <v>0</v>
      </c>
      <c r="I104" s="399">
        <v>142631.52999999997</v>
      </c>
      <c r="J104" s="399">
        <v>9989</v>
      </c>
      <c r="K104" s="98"/>
      <c r="L104" s="98"/>
      <c r="M104" s="320">
        <f t="shared" ref="M104:M135" si="10">F104</f>
        <v>25101.045751693488</v>
      </c>
      <c r="N104" s="320">
        <f t="shared" ref="N104:N135" si="11">G104</f>
        <v>0</v>
      </c>
      <c r="O104" s="399">
        <f t="shared" si="8"/>
        <v>152620.52999999997</v>
      </c>
      <c r="P104" s="323">
        <f t="shared" si="9"/>
        <v>127519.48424830649</v>
      </c>
    </row>
    <row r="105" spans="1:16" x14ac:dyDescent="0.2">
      <c r="A105" s="19" t="s">
        <v>232</v>
      </c>
      <c r="B105" s="12" t="s">
        <v>222</v>
      </c>
      <c r="C105" s="55" t="s">
        <v>233</v>
      </c>
      <c r="D105" s="403">
        <v>13378.67678181343</v>
      </c>
      <c r="E105" s="404"/>
      <c r="F105" s="405">
        <v>4817.7154100620637</v>
      </c>
      <c r="G105" s="320">
        <v>0</v>
      </c>
      <c r="I105" s="399">
        <v>70550.060000000012</v>
      </c>
      <c r="J105" s="399">
        <v>3765.0499999999997</v>
      </c>
      <c r="K105" s="98"/>
      <c r="L105" s="98"/>
      <c r="M105" s="320">
        <f t="shared" si="10"/>
        <v>4817.7154100620637</v>
      </c>
      <c r="N105" s="320">
        <f t="shared" si="11"/>
        <v>0</v>
      </c>
      <c r="O105" s="399">
        <f t="shared" si="8"/>
        <v>74315.110000000015</v>
      </c>
      <c r="P105" s="323">
        <f t="shared" si="9"/>
        <v>69497.394589937947</v>
      </c>
    </row>
    <row r="106" spans="1:16" x14ac:dyDescent="0.2">
      <c r="A106" s="19" t="s">
        <v>234</v>
      </c>
      <c r="B106" s="12" t="s">
        <v>235</v>
      </c>
      <c r="C106" s="55" t="s">
        <v>236</v>
      </c>
      <c r="D106" s="403">
        <v>8375.3039551717684</v>
      </c>
      <c r="E106" s="404"/>
      <c r="F106" s="405">
        <v>0</v>
      </c>
      <c r="G106" s="320">
        <v>0</v>
      </c>
      <c r="I106" s="399">
        <v>68494.01999999999</v>
      </c>
      <c r="J106" s="399">
        <v>0</v>
      </c>
      <c r="K106" s="98"/>
      <c r="L106" s="98"/>
      <c r="M106" s="320">
        <f t="shared" si="10"/>
        <v>0</v>
      </c>
      <c r="N106" s="320">
        <f t="shared" si="11"/>
        <v>0</v>
      </c>
      <c r="O106" s="399">
        <f t="shared" si="8"/>
        <v>68494.01999999999</v>
      </c>
      <c r="P106" s="323">
        <f t="shared" si="9"/>
        <v>68494.01999999999</v>
      </c>
    </row>
    <row r="107" spans="1:16" x14ac:dyDescent="0.2">
      <c r="A107" s="19" t="s">
        <v>237</v>
      </c>
      <c r="B107" s="12" t="s">
        <v>235</v>
      </c>
      <c r="C107" s="55" t="s">
        <v>238</v>
      </c>
      <c r="D107" s="403">
        <v>100950.40273046854</v>
      </c>
      <c r="E107" s="404"/>
      <c r="F107" s="405">
        <v>44314.651398342918</v>
      </c>
      <c r="G107" s="320">
        <v>0</v>
      </c>
      <c r="I107" s="399">
        <v>325525.46000000002</v>
      </c>
      <c r="J107" s="399">
        <v>0</v>
      </c>
      <c r="K107" s="98"/>
      <c r="L107" s="98"/>
      <c r="M107" s="320">
        <f t="shared" si="10"/>
        <v>44314.651398342918</v>
      </c>
      <c r="N107" s="320">
        <f t="shared" si="11"/>
        <v>0</v>
      </c>
      <c r="O107" s="399">
        <f t="shared" si="8"/>
        <v>325525.46000000002</v>
      </c>
      <c r="P107" s="323">
        <f t="shared" si="9"/>
        <v>281210.8086016571</v>
      </c>
    </row>
    <row r="108" spans="1:16" x14ac:dyDescent="0.2">
      <c r="A108" s="19" t="s">
        <v>239</v>
      </c>
      <c r="B108" s="12" t="s">
        <v>235</v>
      </c>
      <c r="C108" s="55" t="s">
        <v>240</v>
      </c>
      <c r="D108" s="403">
        <v>1901.8494300814348</v>
      </c>
      <c r="E108" s="404"/>
      <c r="F108" s="405">
        <v>0</v>
      </c>
      <c r="G108" s="320">
        <v>0</v>
      </c>
      <c r="I108" s="399">
        <v>49646.62</v>
      </c>
      <c r="J108" s="399">
        <v>0</v>
      </c>
      <c r="K108" s="98"/>
      <c r="L108" s="98"/>
      <c r="M108" s="320">
        <f t="shared" si="10"/>
        <v>0</v>
      </c>
      <c r="N108" s="320">
        <f t="shared" si="11"/>
        <v>0</v>
      </c>
      <c r="O108" s="399">
        <f t="shared" si="8"/>
        <v>49646.62</v>
      </c>
      <c r="P108" s="323">
        <f t="shared" si="9"/>
        <v>49646.62</v>
      </c>
    </row>
    <row r="109" spans="1:16" x14ac:dyDescent="0.2">
      <c r="A109" s="19" t="s">
        <v>241</v>
      </c>
      <c r="B109" s="12" t="s">
        <v>242</v>
      </c>
      <c r="C109" s="55" t="s">
        <v>243</v>
      </c>
      <c r="D109" s="403">
        <v>119906.55256284162</v>
      </c>
      <c r="E109" s="404"/>
      <c r="F109" s="405">
        <v>113374.80669194629</v>
      </c>
      <c r="G109" s="320">
        <v>0</v>
      </c>
      <c r="I109" s="399">
        <v>433152.51000000018</v>
      </c>
      <c r="J109" s="399">
        <v>0</v>
      </c>
      <c r="K109" s="98"/>
      <c r="L109" s="98"/>
      <c r="M109" s="320">
        <f t="shared" si="10"/>
        <v>113374.80669194629</v>
      </c>
      <c r="N109" s="320">
        <f t="shared" si="11"/>
        <v>0</v>
      </c>
      <c r="O109" s="399">
        <f t="shared" si="8"/>
        <v>433152.51000000018</v>
      </c>
      <c r="P109" s="323">
        <f t="shared" si="9"/>
        <v>319777.7033080539</v>
      </c>
    </row>
    <row r="110" spans="1:16" x14ac:dyDescent="0.2">
      <c r="A110" s="19" t="s">
        <v>244</v>
      </c>
      <c r="B110" s="12" t="s">
        <v>242</v>
      </c>
      <c r="C110" s="55" t="s">
        <v>245</v>
      </c>
      <c r="D110" s="403">
        <v>17510.100955621732</v>
      </c>
      <c r="E110" s="404"/>
      <c r="F110" s="405">
        <v>5929.8842153163923</v>
      </c>
      <c r="G110" s="320">
        <v>0</v>
      </c>
      <c r="I110" s="399">
        <v>133676.86000000002</v>
      </c>
      <c r="J110" s="399">
        <v>6275.99</v>
      </c>
      <c r="K110" s="98"/>
      <c r="L110" s="98"/>
      <c r="M110" s="320">
        <f t="shared" si="10"/>
        <v>5929.8842153163923</v>
      </c>
      <c r="N110" s="320">
        <f t="shared" si="11"/>
        <v>0</v>
      </c>
      <c r="O110" s="399">
        <f t="shared" si="8"/>
        <v>139952.85</v>
      </c>
      <c r="P110" s="323">
        <f t="shared" si="9"/>
        <v>134022.96578468362</v>
      </c>
    </row>
    <row r="111" spans="1:16" x14ac:dyDescent="0.2">
      <c r="A111" s="19" t="s">
        <v>246</v>
      </c>
      <c r="B111" s="12" t="s">
        <v>242</v>
      </c>
      <c r="C111" s="55" t="s">
        <v>247</v>
      </c>
      <c r="D111" s="403">
        <v>46210.836935743195</v>
      </c>
      <c r="E111" s="404"/>
      <c r="F111" s="405">
        <v>46024.139765398366</v>
      </c>
      <c r="G111" s="320">
        <v>0</v>
      </c>
      <c r="I111" s="399">
        <v>113058.26999999999</v>
      </c>
      <c r="J111" s="399">
        <v>9470.08</v>
      </c>
      <c r="K111" s="98"/>
      <c r="L111" s="98"/>
      <c r="M111" s="320">
        <f t="shared" si="10"/>
        <v>46024.139765398366</v>
      </c>
      <c r="N111" s="320">
        <f t="shared" si="11"/>
        <v>0</v>
      </c>
      <c r="O111" s="399">
        <f t="shared" si="8"/>
        <v>122528.34999999999</v>
      </c>
      <c r="P111" s="323">
        <f t="shared" si="9"/>
        <v>76504.210234601633</v>
      </c>
    </row>
    <row r="112" spans="1:16" x14ac:dyDescent="0.2">
      <c r="A112" s="19" t="s">
        <v>248</v>
      </c>
      <c r="B112" s="12" t="s">
        <v>242</v>
      </c>
      <c r="C112" s="55" t="s">
        <v>249</v>
      </c>
      <c r="D112" s="403">
        <v>50776.327147043543</v>
      </c>
      <c r="E112" s="404"/>
      <c r="F112" s="405">
        <v>41124.438750722693</v>
      </c>
      <c r="G112" s="320">
        <v>0</v>
      </c>
      <c r="I112" s="399">
        <v>199312.77000000002</v>
      </c>
      <c r="J112" s="399">
        <v>5632.53</v>
      </c>
      <c r="K112" s="98"/>
      <c r="L112" s="98"/>
      <c r="M112" s="320">
        <f t="shared" si="10"/>
        <v>41124.438750722693</v>
      </c>
      <c r="N112" s="320">
        <f t="shared" si="11"/>
        <v>0</v>
      </c>
      <c r="O112" s="399">
        <f t="shared" si="8"/>
        <v>204945.30000000002</v>
      </c>
      <c r="P112" s="323">
        <f t="shared" si="9"/>
        <v>163820.86124927731</v>
      </c>
    </row>
    <row r="113" spans="1:16" x14ac:dyDescent="0.2">
      <c r="A113" s="19" t="s">
        <v>250</v>
      </c>
      <c r="B113" s="12" t="s">
        <v>251</v>
      </c>
      <c r="C113" s="55" t="s">
        <v>252</v>
      </c>
      <c r="D113" s="403">
        <v>0</v>
      </c>
      <c r="E113" s="404"/>
      <c r="F113" s="405">
        <v>3749.0633856329937</v>
      </c>
      <c r="G113" s="320">
        <v>0</v>
      </c>
      <c r="I113" s="399">
        <v>0</v>
      </c>
      <c r="J113" s="399">
        <v>0</v>
      </c>
      <c r="K113" s="98"/>
      <c r="L113" s="98"/>
      <c r="M113" s="320">
        <f t="shared" si="10"/>
        <v>3749.0633856329937</v>
      </c>
      <c r="N113" s="320">
        <f t="shared" si="11"/>
        <v>0</v>
      </c>
      <c r="O113" s="399">
        <f t="shared" si="8"/>
        <v>0</v>
      </c>
      <c r="P113" s="323">
        <f t="shared" si="9"/>
        <v>-3749.0633856329937</v>
      </c>
    </row>
    <row r="114" spans="1:16" x14ac:dyDescent="0.2">
      <c r="A114" s="19" t="s">
        <v>253</v>
      </c>
      <c r="B114" s="12" t="s">
        <v>251</v>
      </c>
      <c r="C114" s="55" t="s">
        <v>254</v>
      </c>
      <c r="D114" s="403">
        <v>23893.131804326644</v>
      </c>
      <c r="E114" s="404"/>
      <c r="F114" s="405">
        <v>17659.200552238752</v>
      </c>
      <c r="G114" s="320">
        <v>801.45</v>
      </c>
      <c r="I114" s="399">
        <v>82474.640000000014</v>
      </c>
      <c r="J114" s="399">
        <v>1587.2</v>
      </c>
      <c r="K114" s="98"/>
      <c r="L114" s="98"/>
      <c r="M114" s="320">
        <f t="shared" si="10"/>
        <v>17659.200552238752</v>
      </c>
      <c r="N114" s="320">
        <f t="shared" si="11"/>
        <v>801.45</v>
      </c>
      <c r="O114" s="399">
        <f t="shared" si="8"/>
        <v>84061.840000000011</v>
      </c>
      <c r="P114" s="323">
        <f t="shared" si="9"/>
        <v>65601.189447761251</v>
      </c>
    </row>
    <row r="115" spans="1:16" x14ac:dyDescent="0.2">
      <c r="A115" s="19" t="s">
        <v>255</v>
      </c>
      <c r="B115" s="12" t="s">
        <v>251</v>
      </c>
      <c r="C115" s="55" t="s">
        <v>256</v>
      </c>
      <c r="D115" s="403">
        <v>1702816.815558542</v>
      </c>
      <c r="E115" s="404"/>
      <c r="F115" s="405">
        <v>1905540.2511795235</v>
      </c>
      <c r="G115" s="320">
        <v>186889</v>
      </c>
      <c r="I115" s="399">
        <v>6663177.179999995</v>
      </c>
      <c r="J115" s="399">
        <v>186888.99999999997</v>
      </c>
      <c r="K115" s="98"/>
      <c r="L115" s="98"/>
      <c r="M115" s="320">
        <f t="shared" si="10"/>
        <v>1905540.2511795235</v>
      </c>
      <c r="N115" s="320">
        <f t="shared" si="11"/>
        <v>186889</v>
      </c>
      <c r="O115" s="399">
        <f t="shared" si="8"/>
        <v>6850066.179999995</v>
      </c>
      <c r="P115" s="323">
        <f t="shared" si="9"/>
        <v>4757636.9288204713</v>
      </c>
    </row>
    <row r="116" spans="1:16" x14ac:dyDescent="0.2">
      <c r="A116" s="19" t="s">
        <v>257</v>
      </c>
      <c r="B116" s="12" t="s">
        <v>258</v>
      </c>
      <c r="C116" s="55" t="s">
        <v>259</v>
      </c>
      <c r="D116" s="403">
        <v>0</v>
      </c>
      <c r="E116" s="404"/>
      <c r="F116" s="405">
        <v>0</v>
      </c>
      <c r="G116" s="320">
        <v>0</v>
      </c>
      <c r="I116" s="399">
        <v>0</v>
      </c>
      <c r="J116" s="399">
        <v>0</v>
      </c>
      <c r="K116" s="98"/>
      <c r="L116" s="98"/>
      <c r="M116" s="320">
        <f t="shared" si="10"/>
        <v>0</v>
      </c>
      <c r="N116" s="320">
        <f t="shared" si="11"/>
        <v>0</v>
      </c>
      <c r="O116" s="399">
        <f t="shared" si="8"/>
        <v>0</v>
      </c>
      <c r="P116" s="323">
        <f t="shared" si="9"/>
        <v>0</v>
      </c>
    </row>
    <row r="117" spans="1:16" x14ac:dyDescent="0.2">
      <c r="A117" s="19" t="s">
        <v>260</v>
      </c>
      <c r="B117" s="12" t="s">
        <v>261</v>
      </c>
      <c r="C117" s="55" t="s">
        <v>262</v>
      </c>
      <c r="D117" s="403">
        <v>33832.922465592237</v>
      </c>
      <c r="E117" s="404"/>
      <c r="F117" s="405">
        <v>8853.9396189872641</v>
      </c>
      <c r="G117" s="320">
        <v>0</v>
      </c>
      <c r="I117" s="399">
        <v>184497.78</v>
      </c>
      <c r="J117" s="399">
        <v>0</v>
      </c>
      <c r="K117" s="98"/>
      <c r="L117" s="98"/>
      <c r="M117" s="320">
        <f t="shared" si="10"/>
        <v>8853.9396189872641</v>
      </c>
      <c r="N117" s="320">
        <f t="shared" si="11"/>
        <v>0</v>
      </c>
      <c r="O117" s="399">
        <f t="shared" si="8"/>
        <v>184497.78</v>
      </c>
      <c r="P117" s="323">
        <f t="shared" si="9"/>
        <v>175643.84038101273</v>
      </c>
    </row>
    <row r="118" spans="1:16" x14ac:dyDescent="0.2">
      <c r="A118" s="19" t="s">
        <v>263</v>
      </c>
      <c r="B118" s="12" t="s">
        <v>264</v>
      </c>
      <c r="C118" s="55" t="s">
        <v>265</v>
      </c>
      <c r="D118" s="403">
        <v>60504.073222249877</v>
      </c>
      <c r="E118" s="404"/>
      <c r="F118" s="405">
        <v>106668.42334015243</v>
      </c>
      <c r="G118" s="320">
        <v>58716.22</v>
      </c>
      <c r="I118" s="399">
        <v>54106</v>
      </c>
      <c r="J118" s="399">
        <v>58716.22</v>
      </c>
      <c r="K118" s="98"/>
      <c r="L118" s="98"/>
      <c r="M118" s="320">
        <f t="shared" si="10"/>
        <v>106668.42334015243</v>
      </c>
      <c r="N118" s="320">
        <f t="shared" si="11"/>
        <v>58716.22</v>
      </c>
      <c r="O118" s="399">
        <f t="shared" si="8"/>
        <v>112822.22</v>
      </c>
      <c r="P118" s="323">
        <f t="shared" si="9"/>
        <v>-52562.423340152425</v>
      </c>
    </row>
    <row r="119" spans="1:16" x14ac:dyDescent="0.2">
      <c r="A119" s="19" t="s">
        <v>266</v>
      </c>
      <c r="B119" s="12" t="s">
        <v>264</v>
      </c>
      <c r="C119" s="55" t="s">
        <v>267</v>
      </c>
      <c r="D119" s="403">
        <v>9939.8666070531617</v>
      </c>
      <c r="E119" s="404"/>
      <c r="F119" s="405">
        <v>28441.806581786983</v>
      </c>
      <c r="G119" s="320">
        <v>0</v>
      </c>
      <c r="I119" s="399">
        <v>12323</v>
      </c>
      <c r="J119" s="399">
        <v>0</v>
      </c>
      <c r="K119" s="98"/>
      <c r="L119" s="98"/>
      <c r="M119" s="320">
        <f t="shared" si="10"/>
        <v>28441.806581786983</v>
      </c>
      <c r="N119" s="320">
        <f t="shared" si="11"/>
        <v>0</v>
      </c>
      <c r="O119" s="399">
        <f t="shared" si="8"/>
        <v>12323</v>
      </c>
      <c r="P119" s="323">
        <f t="shared" si="9"/>
        <v>-16118.806581786983</v>
      </c>
    </row>
    <row r="120" spans="1:16" x14ac:dyDescent="0.2">
      <c r="A120" s="19" t="s">
        <v>268</v>
      </c>
      <c r="B120" s="12" t="s">
        <v>264</v>
      </c>
      <c r="C120" s="55" t="s">
        <v>269</v>
      </c>
      <c r="D120" s="403">
        <v>0</v>
      </c>
      <c r="E120" s="404"/>
      <c r="F120" s="405" t="s">
        <v>647</v>
      </c>
      <c r="G120" s="320">
        <v>0</v>
      </c>
      <c r="I120" s="399">
        <v>0</v>
      </c>
      <c r="J120" s="399">
        <v>0</v>
      </c>
      <c r="K120" s="98"/>
      <c r="L120" s="98"/>
      <c r="M120" s="320" t="str">
        <f t="shared" si="10"/>
        <v/>
      </c>
      <c r="N120" s="320">
        <f t="shared" si="11"/>
        <v>0</v>
      </c>
      <c r="O120" s="399">
        <f t="shared" si="8"/>
        <v>0</v>
      </c>
      <c r="P120" s="323">
        <f t="shared" si="9"/>
        <v>0</v>
      </c>
    </row>
    <row r="121" spans="1:16" x14ac:dyDescent="0.2">
      <c r="A121" s="19" t="s">
        <v>270</v>
      </c>
      <c r="B121" s="12" t="s">
        <v>271</v>
      </c>
      <c r="C121" s="55" t="s">
        <v>272</v>
      </c>
      <c r="D121" s="403">
        <v>34507.683129315548</v>
      </c>
      <c r="E121" s="404"/>
      <c r="F121" s="405">
        <v>37436.115015976582</v>
      </c>
      <c r="G121" s="320">
        <v>69930</v>
      </c>
      <c r="I121" s="399">
        <v>660738.29999999981</v>
      </c>
      <c r="J121" s="399">
        <v>69930</v>
      </c>
      <c r="K121" s="98"/>
      <c r="L121" s="98"/>
      <c r="M121" s="320">
        <f t="shared" si="10"/>
        <v>37436.115015976582</v>
      </c>
      <c r="N121" s="320">
        <f t="shared" si="11"/>
        <v>69930</v>
      </c>
      <c r="O121" s="399">
        <f t="shared" si="8"/>
        <v>730668.29999999981</v>
      </c>
      <c r="P121" s="323">
        <f t="shared" si="9"/>
        <v>623302.18498402322</v>
      </c>
    </row>
    <row r="122" spans="1:16" x14ac:dyDescent="0.2">
      <c r="A122" s="19" t="s">
        <v>273</v>
      </c>
      <c r="B122" s="12" t="s">
        <v>271</v>
      </c>
      <c r="C122" s="55" t="s">
        <v>274</v>
      </c>
      <c r="D122" s="403">
        <v>17398.008457322514</v>
      </c>
      <c r="E122" s="404"/>
      <c r="F122" s="405">
        <v>17653.404803879603</v>
      </c>
      <c r="G122" s="320">
        <v>5909.97</v>
      </c>
      <c r="I122" s="399">
        <v>0</v>
      </c>
      <c r="J122" s="399">
        <v>6000</v>
      </c>
      <c r="K122" s="98"/>
      <c r="L122" s="98"/>
      <c r="M122" s="320">
        <f t="shared" si="10"/>
        <v>17653.404803879603</v>
      </c>
      <c r="N122" s="320">
        <f t="shared" si="11"/>
        <v>5909.97</v>
      </c>
      <c r="O122" s="399">
        <f t="shared" si="8"/>
        <v>6000</v>
      </c>
      <c r="P122" s="323">
        <f t="shared" si="9"/>
        <v>-17563.374803879604</v>
      </c>
    </row>
    <row r="123" spans="1:16" x14ac:dyDescent="0.2">
      <c r="A123" s="19" t="s">
        <v>275</v>
      </c>
      <c r="B123" s="12" t="s">
        <v>276</v>
      </c>
      <c r="C123" s="55" t="s">
        <v>277</v>
      </c>
      <c r="D123" s="403">
        <v>56872.181667363046</v>
      </c>
      <c r="E123" s="404"/>
      <c r="F123" s="405">
        <v>32770.388374862094</v>
      </c>
      <c r="G123" s="320">
        <v>265708.57</v>
      </c>
      <c r="I123" s="399">
        <v>240857.52000000005</v>
      </c>
      <c r="J123" s="399">
        <v>261437.31</v>
      </c>
      <c r="K123" s="98"/>
      <c r="L123" s="98"/>
      <c r="M123" s="320">
        <f t="shared" si="10"/>
        <v>32770.388374862094</v>
      </c>
      <c r="N123" s="320">
        <f t="shared" si="11"/>
        <v>265708.57</v>
      </c>
      <c r="O123" s="399">
        <f t="shared" si="8"/>
        <v>502294.83000000007</v>
      </c>
      <c r="P123" s="323">
        <f t="shared" si="9"/>
        <v>203815.87162513798</v>
      </c>
    </row>
    <row r="124" spans="1:16" x14ac:dyDescent="0.2">
      <c r="A124" s="19" t="s">
        <v>278</v>
      </c>
      <c r="B124" s="12" t="s">
        <v>276</v>
      </c>
      <c r="C124" s="55" t="s">
        <v>279</v>
      </c>
      <c r="D124" s="403">
        <v>58758.855021048883</v>
      </c>
      <c r="E124" s="404"/>
      <c r="F124" s="405">
        <v>63717.012643870563</v>
      </c>
      <c r="G124" s="320">
        <v>23022.39</v>
      </c>
      <c r="I124" s="399">
        <v>521118.10999999993</v>
      </c>
      <c r="J124" s="399">
        <v>23022.390000000003</v>
      </c>
      <c r="K124" s="98"/>
      <c r="L124" s="98"/>
      <c r="M124" s="320">
        <f t="shared" si="10"/>
        <v>63717.012643870563</v>
      </c>
      <c r="N124" s="320">
        <f t="shared" si="11"/>
        <v>23022.39</v>
      </c>
      <c r="O124" s="399">
        <f t="shared" si="8"/>
        <v>544140.49999999988</v>
      </c>
      <c r="P124" s="323">
        <f t="shared" si="9"/>
        <v>457401.09735612932</v>
      </c>
    </row>
    <row r="125" spans="1:16" x14ac:dyDescent="0.2">
      <c r="A125" s="19" t="s">
        <v>280</v>
      </c>
      <c r="B125" s="12" t="s">
        <v>276</v>
      </c>
      <c r="C125" s="55" t="s">
        <v>281</v>
      </c>
      <c r="D125" s="403">
        <v>18255.773631460834</v>
      </c>
      <c r="E125" s="404"/>
      <c r="F125" s="405">
        <v>15222.03480253552</v>
      </c>
      <c r="G125" s="320">
        <v>0</v>
      </c>
      <c r="I125" s="399">
        <v>129833.77</v>
      </c>
      <c r="J125" s="399">
        <v>1240</v>
      </c>
      <c r="K125" s="98"/>
      <c r="L125" s="98"/>
      <c r="M125" s="320">
        <f t="shared" si="10"/>
        <v>15222.03480253552</v>
      </c>
      <c r="N125" s="320">
        <f t="shared" si="11"/>
        <v>0</v>
      </c>
      <c r="O125" s="399">
        <f t="shared" si="8"/>
        <v>131073.77000000002</v>
      </c>
      <c r="P125" s="323">
        <f t="shared" si="9"/>
        <v>115851.7351974645</v>
      </c>
    </row>
    <row r="126" spans="1:16" x14ac:dyDescent="0.2">
      <c r="A126" s="19" t="s">
        <v>282</v>
      </c>
      <c r="B126" s="12" t="s">
        <v>276</v>
      </c>
      <c r="C126" s="55" t="s">
        <v>283</v>
      </c>
      <c r="D126" s="403">
        <v>26993.337324294418</v>
      </c>
      <c r="E126" s="404"/>
      <c r="F126" s="405">
        <v>23952.934213366996</v>
      </c>
      <c r="G126" s="320">
        <v>0</v>
      </c>
      <c r="I126" s="399">
        <v>132012.04999999999</v>
      </c>
      <c r="J126" s="399">
        <v>4312.2199999999993</v>
      </c>
      <c r="K126" s="98"/>
      <c r="L126" s="98"/>
      <c r="M126" s="320">
        <f t="shared" si="10"/>
        <v>23952.934213366996</v>
      </c>
      <c r="N126" s="320">
        <f t="shared" si="11"/>
        <v>0</v>
      </c>
      <c r="O126" s="399">
        <f t="shared" si="8"/>
        <v>136324.26999999999</v>
      </c>
      <c r="P126" s="323">
        <f t="shared" si="9"/>
        <v>112371.33578663299</v>
      </c>
    </row>
    <row r="127" spans="1:16" x14ac:dyDescent="0.2">
      <c r="A127" s="19" t="s">
        <v>284</v>
      </c>
      <c r="B127" s="12" t="s">
        <v>285</v>
      </c>
      <c r="C127" s="55" t="s">
        <v>286</v>
      </c>
      <c r="D127" s="403">
        <v>51850.052945856129</v>
      </c>
      <c r="E127" s="404"/>
      <c r="F127" s="405">
        <v>17996.121297932201</v>
      </c>
      <c r="G127" s="320">
        <v>0</v>
      </c>
      <c r="I127" s="399">
        <v>308835.61000000004</v>
      </c>
      <c r="J127" s="399">
        <v>0</v>
      </c>
      <c r="K127" s="98"/>
      <c r="L127" s="98"/>
      <c r="M127" s="320">
        <f t="shared" si="10"/>
        <v>17996.121297932201</v>
      </c>
      <c r="N127" s="320">
        <f t="shared" si="11"/>
        <v>0</v>
      </c>
      <c r="O127" s="399">
        <f t="shared" si="8"/>
        <v>308835.61000000004</v>
      </c>
      <c r="P127" s="323">
        <f t="shared" si="9"/>
        <v>290839.48870206787</v>
      </c>
    </row>
    <row r="128" spans="1:16" x14ac:dyDescent="0.2">
      <c r="A128" s="19" t="s">
        <v>287</v>
      </c>
      <c r="B128" s="12" t="s">
        <v>285</v>
      </c>
      <c r="C128" s="55" t="s">
        <v>288</v>
      </c>
      <c r="D128" s="403">
        <v>43662.498600004561</v>
      </c>
      <c r="E128" s="404"/>
      <c r="F128" s="405">
        <v>78996.380835655189</v>
      </c>
      <c r="G128" s="320">
        <v>0</v>
      </c>
      <c r="I128" s="399">
        <v>286301.65000000002</v>
      </c>
      <c r="J128" s="399">
        <v>0</v>
      </c>
      <c r="K128" s="98"/>
      <c r="L128" s="98"/>
      <c r="M128" s="320">
        <f t="shared" si="10"/>
        <v>78996.380835655189</v>
      </c>
      <c r="N128" s="320">
        <f t="shared" si="11"/>
        <v>0</v>
      </c>
      <c r="O128" s="399">
        <f t="shared" si="8"/>
        <v>286301.65000000002</v>
      </c>
      <c r="P128" s="323">
        <f t="shared" si="9"/>
        <v>207305.26916434482</v>
      </c>
    </row>
    <row r="129" spans="1:16" x14ac:dyDescent="0.2">
      <c r="A129" s="19" t="s">
        <v>289</v>
      </c>
      <c r="B129" s="12" t="s">
        <v>285</v>
      </c>
      <c r="C129" s="55" t="s">
        <v>290</v>
      </c>
      <c r="D129" s="403">
        <v>9285.3919143503026</v>
      </c>
      <c r="E129" s="404"/>
      <c r="F129" s="405">
        <v>0</v>
      </c>
      <c r="G129" s="320">
        <v>0</v>
      </c>
      <c r="I129" s="399">
        <v>115310.95999999999</v>
      </c>
      <c r="J129" s="399">
        <v>0</v>
      </c>
      <c r="K129" s="98"/>
      <c r="L129" s="98"/>
      <c r="M129" s="320">
        <f t="shared" si="10"/>
        <v>0</v>
      </c>
      <c r="N129" s="320">
        <f t="shared" si="11"/>
        <v>0</v>
      </c>
      <c r="O129" s="399">
        <f t="shared" si="8"/>
        <v>115310.95999999999</v>
      </c>
      <c r="P129" s="323">
        <f t="shared" si="9"/>
        <v>115310.95999999999</v>
      </c>
    </row>
    <row r="130" spans="1:16" x14ac:dyDescent="0.2">
      <c r="A130" s="19" t="s">
        <v>291</v>
      </c>
      <c r="B130" s="12" t="s">
        <v>285</v>
      </c>
      <c r="C130" s="55" t="s">
        <v>292</v>
      </c>
      <c r="D130" s="403">
        <v>35283.112626325586</v>
      </c>
      <c r="E130" s="404"/>
      <c r="F130" s="405">
        <v>41983.381258223082</v>
      </c>
      <c r="G130" s="320">
        <v>18921.22</v>
      </c>
      <c r="I130" s="399">
        <v>220703.15000000002</v>
      </c>
      <c r="J130" s="399">
        <v>18921.22</v>
      </c>
      <c r="K130" s="98"/>
      <c r="L130" s="98"/>
      <c r="M130" s="320">
        <f t="shared" si="10"/>
        <v>41983.381258223082</v>
      </c>
      <c r="N130" s="320">
        <f t="shared" si="11"/>
        <v>18921.22</v>
      </c>
      <c r="O130" s="399">
        <f t="shared" si="8"/>
        <v>239624.37000000002</v>
      </c>
      <c r="P130" s="323">
        <f t="shared" si="9"/>
        <v>178719.76874177693</v>
      </c>
    </row>
    <row r="131" spans="1:16" x14ac:dyDescent="0.2">
      <c r="A131" s="19" t="s">
        <v>293</v>
      </c>
      <c r="B131" s="12" t="s">
        <v>285</v>
      </c>
      <c r="C131" s="55" t="s">
        <v>294</v>
      </c>
      <c r="D131" s="403">
        <v>28550.060306440992</v>
      </c>
      <c r="E131" s="404"/>
      <c r="F131" s="405">
        <v>16590.693053462612</v>
      </c>
      <c r="G131" s="320">
        <v>0</v>
      </c>
      <c r="I131" s="399">
        <v>147826.30000000002</v>
      </c>
      <c r="J131" s="399">
        <v>0</v>
      </c>
      <c r="K131" s="98"/>
      <c r="L131" s="98"/>
      <c r="M131" s="320">
        <f t="shared" si="10"/>
        <v>16590.693053462612</v>
      </c>
      <c r="N131" s="320">
        <f t="shared" si="11"/>
        <v>0</v>
      </c>
      <c r="O131" s="399">
        <f t="shared" si="8"/>
        <v>147826.30000000002</v>
      </c>
      <c r="P131" s="323">
        <f t="shared" si="9"/>
        <v>131235.60694653742</v>
      </c>
    </row>
    <row r="132" spans="1:16" x14ac:dyDescent="0.2">
      <c r="A132" s="19" t="s">
        <v>295</v>
      </c>
      <c r="B132" s="12" t="s">
        <v>285</v>
      </c>
      <c r="C132" s="55" t="s">
        <v>296</v>
      </c>
      <c r="D132" s="403">
        <v>18216.575807178819</v>
      </c>
      <c r="E132" s="404"/>
      <c r="F132" s="405">
        <v>14742.164360066321</v>
      </c>
      <c r="G132" s="320">
        <v>0</v>
      </c>
      <c r="I132" s="399">
        <v>127069.44999999998</v>
      </c>
      <c r="J132" s="399">
        <v>0</v>
      </c>
      <c r="K132" s="98"/>
      <c r="L132" s="98"/>
      <c r="M132" s="320">
        <f t="shared" si="10"/>
        <v>14742.164360066321</v>
      </c>
      <c r="N132" s="320">
        <f t="shared" si="11"/>
        <v>0</v>
      </c>
      <c r="O132" s="399">
        <f t="shared" si="8"/>
        <v>127069.44999999998</v>
      </c>
      <c r="P132" s="323">
        <f t="shared" si="9"/>
        <v>112327.28563993366</v>
      </c>
    </row>
    <row r="133" spans="1:16" x14ac:dyDescent="0.2">
      <c r="A133" s="19" t="s">
        <v>297</v>
      </c>
      <c r="B133" s="12" t="s">
        <v>298</v>
      </c>
      <c r="C133" s="55" t="s">
        <v>299</v>
      </c>
      <c r="D133" s="403">
        <v>11219.699282596324</v>
      </c>
      <c r="E133" s="404"/>
      <c r="F133" s="405">
        <v>7027.6103461484081</v>
      </c>
      <c r="G133" s="320">
        <v>2000</v>
      </c>
      <c r="I133" s="399">
        <v>88074.57</v>
      </c>
      <c r="J133" s="399">
        <v>2241.9299999999998</v>
      </c>
      <c r="K133" s="98"/>
      <c r="L133" s="98"/>
      <c r="M133" s="320">
        <f t="shared" si="10"/>
        <v>7027.6103461484081</v>
      </c>
      <c r="N133" s="320">
        <f t="shared" si="11"/>
        <v>2000</v>
      </c>
      <c r="O133" s="399">
        <f t="shared" si="8"/>
        <v>90316.5</v>
      </c>
      <c r="P133" s="323">
        <f t="shared" si="9"/>
        <v>81288.889653851598</v>
      </c>
    </row>
    <row r="134" spans="1:16" x14ac:dyDescent="0.2">
      <c r="A134" s="19" t="s">
        <v>300</v>
      </c>
      <c r="B134" s="12" t="s">
        <v>298</v>
      </c>
      <c r="C134" s="55" t="s">
        <v>301</v>
      </c>
      <c r="D134" s="403">
        <v>0</v>
      </c>
      <c r="E134" s="404"/>
      <c r="F134" s="405" t="s">
        <v>647</v>
      </c>
      <c r="G134" s="320">
        <v>0</v>
      </c>
      <c r="I134" s="399">
        <v>55722.54</v>
      </c>
      <c r="J134" s="399">
        <v>0</v>
      </c>
      <c r="K134" s="98"/>
      <c r="L134" s="98"/>
      <c r="M134" s="320" t="str">
        <f t="shared" si="10"/>
        <v/>
      </c>
      <c r="N134" s="320">
        <f t="shared" si="11"/>
        <v>0</v>
      </c>
      <c r="O134" s="399">
        <f t="shared" si="8"/>
        <v>55722.54</v>
      </c>
      <c r="P134" s="323">
        <f t="shared" si="9"/>
        <v>55722.54</v>
      </c>
    </row>
    <row r="135" spans="1:16" x14ac:dyDescent="0.2">
      <c r="A135" s="19" t="s">
        <v>302</v>
      </c>
      <c r="B135" s="12" t="s">
        <v>303</v>
      </c>
      <c r="C135" s="55" t="s">
        <v>304</v>
      </c>
      <c r="D135" s="403">
        <v>0</v>
      </c>
      <c r="E135" s="404"/>
      <c r="F135" s="405">
        <v>25264.596419704922</v>
      </c>
      <c r="G135" s="320">
        <v>0</v>
      </c>
      <c r="I135" s="399">
        <v>35068.57</v>
      </c>
      <c r="J135" s="399">
        <v>0</v>
      </c>
      <c r="K135" s="98"/>
      <c r="L135" s="98"/>
      <c r="M135" s="320">
        <f t="shared" si="10"/>
        <v>25264.596419704922</v>
      </c>
      <c r="N135" s="320">
        <f t="shared" si="11"/>
        <v>0</v>
      </c>
      <c r="O135" s="399">
        <f t="shared" si="8"/>
        <v>35068.57</v>
      </c>
      <c r="P135" s="323">
        <f t="shared" si="9"/>
        <v>9803.9735802950781</v>
      </c>
    </row>
    <row r="136" spans="1:16" x14ac:dyDescent="0.2">
      <c r="A136" s="19" t="s">
        <v>305</v>
      </c>
      <c r="B136" s="12" t="s">
        <v>303</v>
      </c>
      <c r="C136" s="55" t="s">
        <v>306</v>
      </c>
      <c r="D136" s="403">
        <v>0</v>
      </c>
      <c r="E136" s="404"/>
      <c r="F136" s="405" t="s">
        <v>647</v>
      </c>
      <c r="G136" s="320">
        <v>0</v>
      </c>
      <c r="I136" s="399">
        <v>0</v>
      </c>
      <c r="J136" s="399">
        <v>0</v>
      </c>
      <c r="K136" s="98"/>
      <c r="L136" s="98"/>
      <c r="M136" s="320" t="str">
        <f t="shared" ref="M136:M167" si="12">F136</f>
        <v/>
      </c>
      <c r="N136" s="320">
        <f t="shared" ref="N136:N167" si="13">G136</f>
        <v>0</v>
      </c>
      <c r="O136" s="399">
        <f t="shared" si="8"/>
        <v>0</v>
      </c>
      <c r="P136" s="323">
        <f t="shared" si="9"/>
        <v>0</v>
      </c>
    </row>
    <row r="137" spans="1:16" x14ac:dyDescent="0.2">
      <c r="A137" s="19" t="s">
        <v>307</v>
      </c>
      <c r="B137" s="12" t="s">
        <v>308</v>
      </c>
      <c r="C137" s="55" t="s">
        <v>309</v>
      </c>
      <c r="D137" s="403">
        <v>31266.003071211559</v>
      </c>
      <c r="E137" s="404"/>
      <c r="F137" s="405">
        <v>37460.833964568366</v>
      </c>
      <c r="G137" s="320">
        <v>0</v>
      </c>
      <c r="I137" s="399">
        <v>220703.2</v>
      </c>
      <c r="J137" s="399">
        <v>9090.99</v>
      </c>
      <c r="K137" s="98"/>
      <c r="L137" s="98"/>
      <c r="M137" s="320">
        <f t="shared" si="12"/>
        <v>37460.833964568366</v>
      </c>
      <c r="N137" s="320">
        <f t="shared" si="13"/>
        <v>0</v>
      </c>
      <c r="O137" s="399">
        <f t="shared" ref="O137:O200" si="14">+I137+J137</f>
        <v>229794.19</v>
      </c>
      <c r="P137" s="323">
        <f t="shared" ref="P137:P200" si="15">+O137-SUM(M137:N137)</f>
        <v>192333.35603543164</v>
      </c>
    </row>
    <row r="138" spans="1:16" x14ac:dyDescent="0.2">
      <c r="A138" s="19" t="s">
        <v>310</v>
      </c>
      <c r="B138" s="12" t="s">
        <v>308</v>
      </c>
      <c r="C138" s="55" t="s">
        <v>311</v>
      </c>
      <c r="D138" s="403">
        <v>27505.718153088063</v>
      </c>
      <c r="E138" s="404"/>
      <c r="F138" s="405">
        <v>49543.270593497931</v>
      </c>
      <c r="G138" s="320">
        <v>0</v>
      </c>
      <c r="I138" s="399">
        <v>239939.93999999994</v>
      </c>
      <c r="J138" s="399">
        <v>8209.0499999999993</v>
      </c>
      <c r="K138" s="98"/>
      <c r="L138" s="98"/>
      <c r="M138" s="320">
        <f t="shared" si="12"/>
        <v>49543.270593497931</v>
      </c>
      <c r="N138" s="320">
        <f t="shared" si="13"/>
        <v>0</v>
      </c>
      <c r="O138" s="399">
        <f t="shared" si="14"/>
        <v>248148.98999999993</v>
      </c>
      <c r="P138" s="323">
        <f t="shared" si="15"/>
        <v>198605.719406502</v>
      </c>
    </row>
    <row r="139" spans="1:16" x14ac:dyDescent="0.2">
      <c r="A139" s="19" t="s">
        <v>312</v>
      </c>
      <c r="B139" s="12" t="s">
        <v>313</v>
      </c>
      <c r="C139" s="55" t="s">
        <v>314</v>
      </c>
      <c r="D139" s="403">
        <v>74470.114345374153</v>
      </c>
      <c r="E139" s="404"/>
      <c r="F139" s="405">
        <v>94776.721331421199</v>
      </c>
      <c r="G139" s="320">
        <v>0</v>
      </c>
      <c r="I139" s="399">
        <v>0</v>
      </c>
      <c r="J139" s="399">
        <v>0</v>
      </c>
      <c r="K139" s="98"/>
      <c r="L139" s="98"/>
      <c r="M139" s="320">
        <f t="shared" si="12"/>
        <v>94776.721331421199</v>
      </c>
      <c r="N139" s="320">
        <f t="shared" si="13"/>
        <v>0</v>
      </c>
      <c r="O139" s="399">
        <f t="shared" si="14"/>
        <v>0</v>
      </c>
      <c r="P139" s="323">
        <f t="shared" si="15"/>
        <v>-94776.721331421199</v>
      </c>
    </row>
    <row r="140" spans="1:16" x14ac:dyDescent="0.2">
      <c r="A140" s="19" t="s">
        <v>315</v>
      </c>
      <c r="B140" s="12" t="s">
        <v>316</v>
      </c>
      <c r="C140" s="55" t="s">
        <v>317</v>
      </c>
      <c r="D140" s="403">
        <v>0</v>
      </c>
      <c r="E140" s="404"/>
      <c r="F140" s="405" t="s">
        <v>647</v>
      </c>
      <c r="G140" s="320">
        <v>0</v>
      </c>
      <c r="I140" s="399">
        <v>60244.850000000006</v>
      </c>
      <c r="J140" s="399">
        <v>0</v>
      </c>
      <c r="K140" s="98"/>
      <c r="L140" s="98"/>
      <c r="M140" s="320" t="str">
        <f t="shared" si="12"/>
        <v/>
      </c>
      <c r="N140" s="320">
        <f t="shared" si="13"/>
        <v>0</v>
      </c>
      <c r="O140" s="399">
        <f t="shared" si="14"/>
        <v>60244.850000000006</v>
      </c>
      <c r="P140" s="323">
        <f t="shared" si="15"/>
        <v>60244.850000000006</v>
      </c>
    </row>
    <row r="141" spans="1:16" x14ac:dyDescent="0.2">
      <c r="A141" s="19" t="s">
        <v>318</v>
      </c>
      <c r="B141" s="12" t="s">
        <v>316</v>
      </c>
      <c r="C141" s="55" t="s">
        <v>319</v>
      </c>
      <c r="D141" s="403">
        <v>25657.462991010299</v>
      </c>
      <c r="E141" s="404"/>
      <c r="F141" s="405">
        <v>13611.734206136536</v>
      </c>
      <c r="G141" s="320">
        <v>21658.55</v>
      </c>
      <c r="I141" s="399">
        <v>128587.57</v>
      </c>
      <c r="J141" s="399">
        <v>21658.55</v>
      </c>
      <c r="K141" s="98"/>
      <c r="L141" s="98"/>
      <c r="M141" s="320">
        <f t="shared" si="12"/>
        <v>13611.734206136536</v>
      </c>
      <c r="N141" s="320">
        <f t="shared" si="13"/>
        <v>21658.55</v>
      </c>
      <c r="O141" s="399">
        <f t="shared" si="14"/>
        <v>150246.12</v>
      </c>
      <c r="P141" s="323">
        <f t="shared" si="15"/>
        <v>114975.83579386346</v>
      </c>
    </row>
    <row r="142" spans="1:16" x14ac:dyDescent="0.2">
      <c r="A142" s="19" t="s">
        <v>320</v>
      </c>
      <c r="B142" s="12" t="s">
        <v>316</v>
      </c>
      <c r="C142" s="55" t="s">
        <v>321</v>
      </c>
      <c r="D142" s="403">
        <v>0</v>
      </c>
      <c r="E142" s="404"/>
      <c r="F142" s="405">
        <v>0</v>
      </c>
      <c r="G142" s="320">
        <v>0</v>
      </c>
      <c r="I142" s="399">
        <v>53634.29</v>
      </c>
      <c r="J142" s="399">
        <v>0</v>
      </c>
      <c r="K142" s="98"/>
      <c r="L142" s="98"/>
      <c r="M142" s="320">
        <f t="shared" si="12"/>
        <v>0</v>
      </c>
      <c r="N142" s="320">
        <f t="shared" si="13"/>
        <v>0</v>
      </c>
      <c r="O142" s="399">
        <f t="shared" si="14"/>
        <v>53634.29</v>
      </c>
      <c r="P142" s="323">
        <f t="shared" si="15"/>
        <v>53634.29</v>
      </c>
    </row>
    <row r="143" spans="1:16" x14ac:dyDescent="0.2">
      <c r="A143" s="19" t="s">
        <v>322</v>
      </c>
      <c r="B143" s="12" t="s">
        <v>316</v>
      </c>
      <c r="C143" s="55" t="s">
        <v>323</v>
      </c>
      <c r="D143" s="403">
        <v>20433.848945727208</v>
      </c>
      <c r="E143" s="404"/>
      <c r="F143" s="405">
        <v>8234.8422092976489</v>
      </c>
      <c r="G143" s="320">
        <v>7890.26</v>
      </c>
      <c r="I143" s="399">
        <v>91885.780000000013</v>
      </c>
      <c r="J143" s="399">
        <v>7890.26</v>
      </c>
      <c r="K143" s="98"/>
      <c r="L143" s="98"/>
      <c r="M143" s="320">
        <f t="shared" si="12"/>
        <v>8234.8422092976489</v>
      </c>
      <c r="N143" s="320">
        <f t="shared" si="13"/>
        <v>7890.26</v>
      </c>
      <c r="O143" s="399">
        <f t="shared" si="14"/>
        <v>99776.040000000008</v>
      </c>
      <c r="P143" s="323">
        <f t="shared" si="15"/>
        <v>83650.937790702359</v>
      </c>
    </row>
    <row r="144" spans="1:16" x14ac:dyDescent="0.2">
      <c r="A144" s="19" t="s">
        <v>324</v>
      </c>
      <c r="B144" s="12" t="s">
        <v>325</v>
      </c>
      <c r="C144" s="55" t="s">
        <v>326</v>
      </c>
      <c r="D144" s="403">
        <v>229049.70990326139</v>
      </c>
      <c r="E144" s="404"/>
      <c r="F144" s="405">
        <v>246763.57234642003</v>
      </c>
      <c r="G144" s="320">
        <v>117865.99</v>
      </c>
      <c r="I144" s="399">
        <v>1989690.24</v>
      </c>
      <c r="J144" s="399">
        <v>114199.34999999999</v>
      </c>
      <c r="K144" s="98"/>
      <c r="L144" s="98"/>
      <c r="M144" s="320">
        <f t="shared" si="12"/>
        <v>246763.57234642003</v>
      </c>
      <c r="N144" s="320">
        <f t="shared" si="13"/>
        <v>117865.99</v>
      </c>
      <c r="O144" s="399">
        <f t="shared" si="14"/>
        <v>2103889.59</v>
      </c>
      <c r="P144" s="323">
        <f t="shared" si="15"/>
        <v>1739260.0276535798</v>
      </c>
    </row>
    <row r="145" spans="1:16" x14ac:dyDescent="0.2">
      <c r="A145" s="19" t="s">
        <v>327</v>
      </c>
      <c r="B145" s="12" t="s">
        <v>325</v>
      </c>
      <c r="C145" s="55" t="s">
        <v>328</v>
      </c>
      <c r="D145" s="403">
        <v>298499.48469171039</v>
      </c>
      <c r="E145" s="404"/>
      <c r="F145" s="405">
        <v>192576.70103847538</v>
      </c>
      <c r="G145" s="320">
        <v>53574.44</v>
      </c>
      <c r="I145" s="399">
        <v>2475692.2299999995</v>
      </c>
      <c r="J145" s="399">
        <v>53574.439999999995</v>
      </c>
      <c r="K145" s="98"/>
      <c r="L145" s="98"/>
      <c r="M145" s="320">
        <f t="shared" si="12"/>
        <v>192576.70103847538</v>
      </c>
      <c r="N145" s="320">
        <f t="shared" si="13"/>
        <v>53574.44</v>
      </c>
      <c r="O145" s="399">
        <f t="shared" si="14"/>
        <v>2529266.6699999995</v>
      </c>
      <c r="P145" s="323">
        <f t="shared" si="15"/>
        <v>2283115.5289615239</v>
      </c>
    </row>
    <row r="146" spans="1:16" x14ac:dyDescent="0.2">
      <c r="A146" s="19" t="s">
        <v>329</v>
      </c>
      <c r="B146" s="12" t="s">
        <v>330</v>
      </c>
      <c r="C146" s="55" t="s">
        <v>331</v>
      </c>
      <c r="D146" s="403">
        <v>30760.35514653087</v>
      </c>
      <c r="E146" s="404"/>
      <c r="F146" s="405">
        <v>23361.262721251791</v>
      </c>
      <c r="G146" s="320">
        <v>0</v>
      </c>
      <c r="I146" s="399">
        <v>192754.9</v>
      </c>
      <c r="J146" s="399">
        <v>15383.19</v>
      </c>
      <c r="K146" s="98"/>
      <c r="L146" s="98"/>
      <c r="M146" s="320">
        <f t="shared" si="12"/>
        <v>23361.262721251791</v>
      </c>
      <c r="N146" s="320">
        <f t="shared" si="13"/>
        <v>0</v>
      </c>
      <c r="O146" s="399">
        <f t="shared" si="14"/>
        <v>208138.09</v>
      </c>
      <c r="P146" s="323">
        <f t="shared" si="15"/>
        <v>184776.82727874821</v>
      </c>
    </row>
    <row r="147" spans="1:16" x14ac:dyDescent="0.2">
      <c r="A147" s="19" t="s">
        <v>332</v>
      </c>
      <c r="B147" s="12" t="s">
        <v>330</v>
      </c>
      <c r="C147" s="55" t="s">
        <v>333</v>
      </c>
      <c r="D147" s="403">
        <v>11263.691043752884</v>
      </c>
      <c r="E147" s="404"/>
      <c r="F147" s="405">
        <v>30348.088749397131</v>
      </c>
      <c r="G147" s="320">
        <v>0</v>
      </c>
      <c r="I147" s="399">
        <v>162488.51999999999</v>
      </c>
      <c r="J147" s="399">
        <v>0</v>
      </c>
      <c r="K147" s="98"/>
      <c r="L147" s="98"/>
      <c r="M147" s="320">
        <f t="shared" si="12"/>
        <v>30348.088749397131</v>
      </c>
      <c r="N147" s="320">
        <f t="shared" si="13"/>
        <v>0</v>
      </c>
      <c r="O147" s="399">
        <f t="shared" si="14"/>
        <v>162488.51999999999</v>
      </c>
      <c r="P147" s="323">
        <f t="shared" si="15"/>
        <v>132140.43125060285</v>
      </c>
    </row>
    <row r="148" spans="1:16" x14ac:dyDescent="0.2">
      <c r="A148" s="19" t="s">
        <v>334</v>
      </c>
      <c r="B148" s="12" t="s">
        <v>335</v>
      </c>
      <c r="C148" s="55" t="s">
        <v>336</v>
      </c>
      <c r="D148" s="403">
        <v>938.78939772747549</v>
      </c>
      <c r="E148" s="404"/>
      <c r="F148" s="405">
        <v>7279.9857317058295</v>
      </c>
      <c r="G148" s="320">
        <v>0</v>
      </c>
      <c r="I148" s="399">
        <v>70577.62999999999</v>
      </c>
      <c r="J148" s="399">
        <v>0</v>
      </c>
      <c r="K148" s="98"/>
      <c r="L148" s="98"/>
      <c r="M148" s="320">
        <f t="shared" si="12"/>
        <v>7279.9857317058295</v>
      </c>
      <c r="N148" s="320">
        <f t="shared" si="13"/>
        <v>0</v>
      </c>
      <c r="O148" s="399">
        <f t="shared" si="14"/>
        <v>70577.62999999999</v>
      </c>
      <c r="P148" s="323">
        <f t="shared" si="15"/>
        <v>63297.644268294163</v>
      </c>
    </row>
    <row r="149" spans="1:16" x14ac:dyDescent="0.2">
      <c r="A149" s="19" t="s">
        <v>337</v>
      </c>
      <c r="B149" s="12" t="s">
        <v>335</v>
      </c>
      <c r="C149" s="55" t="s">
        <v>338</v>
      </c>
      <c r="D149" s="403">
        <v>39457.013496326894</v>
      </c>
      <c r="E149" s="404"/>
      <c r="F149" s="405">
        <v>38797.611212177908</v>
      </c>
      <c r="G149" s="320">
        <v>16966.22</v>
      </c>
      <c r="I149" s="399">
        <v>246370.60000000003</v>
      </c>
      <c r="J149" s="399">
        <v>24243.809999999998</v>
      </c>
      <c r="K149" s="98"/>
      <c r="L149" s="98"/>
      <c r="M149" s="320">
        <f t="shared" si="12"/>
        <v>38797.611212177908</v>
      </c>
      <c r="N149" s="320">
        <f t="shared" si="13"/>
        <v>16966.22</v>
      </c>
      <c r="O149" s="399">
        <f t="shared" si="14"/>
        <v>270614.41000000003</v>
      </c>
      <c r="P149" s="323">
        <f t="shared" si="15"/>
        <v>214850.57878782213</v>
      </c>
    </row>
    <row r="150" spans="1:16" x14ac:dyDescent="0.2">
      <c r="A150" s="19" t="s">
        <v>339</v>
      </c>
      <c r="B150" s="12" t="s">
        <v>335</v>
      </c>
      <c r="C150" s="55" t="s">
        <v>340</v>
      </c>
      <c r="D150" s="403">
        <v>15193.169298965393</v>
      </c>
      <c r="E150" s="404"/>
      <c r="F150" s="405">
        <v>9597.0848134029748</v>
      </c>
      <c r="G150" s="320">
        <v>0</v>
      </c>
      <c r="I150" s="399">
        <v>64155.03</v>
      </c>
      <c r="J150" s="399">
        <v>0</v>
      </c>
      <c r="K150" s="98"/>
      <c r="L150" s="98"/>
      <c r="M150" s="320">
        <f t="shared" si="12"/>
        <v>9597.0848134029748</v>
      </c>
      <c r="N150" s="320">
        <f t="shared" si="13"/>
        <v>0</v>
      </c>
      <c r="O150" s="399">
        <f t="shared" si="14"/>
        <v>64155.03</v>
      </c>
      <c r="P150" s="323">
        <f t="shared" si="15"/>
        <v>54557.945186597026</v>
      </c>
    </row>
    <row r="151" spans="1:16" x14ac:dyDescent="0.2">
      <c r="A151" s="19" t="s">
        <v>341</v>
      </c>
      <c r="B151" s="12" t="s">
        <v>342</v>
      </c>
      <c r="C151" s="55" t="s">
        <v>343</v>
      </c>
      <c r="D151" s="403">
        <v>37589.899313257127</v>
      </c>
      <c r="E151" s="404"/>
      <c r="F151" s="405">
        <v>21382.964281963887</v>
      </c>
      <c r="G151" s="320">
        <v>124063.89</v>
      </c>
      <c r="I151" s="399">
        <v>143929.74000000002</v>
      </c>
      <c r="J151" s="399">
        <v>138576.41999999998</v>
      </c>
      <c r="K151" s="98"/>
      <c r="L151" s="98"/>
      <c r="M151" s="320">
        <f t="shared" si="12"/>
        <v>21382.964281963887</v>
      </c>
      <c r="N151" s="320">
        <f t="shared" si="13"/>
        <v>124063.89</v>
      </c>
      <c r="O151" s="399">
        <f t="shared" si="14"/>
        <v>282506.16000000003</v>
      </c>
      <c r="P151" s="323">
        <f t="shared" si="15"/>
        <v>137059.30571803614</v>
      </c>
    </row>
    <row r="152" spans="1:16" x14ac:dyDescent="0.2">
      <c r="A152" s="19" t="s">
        <v>344</v>
      </c>
      <c r="B152" s="12" t="s">
        <v>342</v>
      </c>
      <c r="C152" s="55" t="s">
        <v>345</v>
      </c>
      <c r="D152" s="403">
        <v>25405.417702172883</v>
      </c>
      <c r="E152" s="404"/>
      <c r="F152" s="405">
        <v>65065.982592590866</v>
      </c>
      <c r="G152" s="320">
        <v>0</v>
      </c>
      <c r="I152" s="399">
        <v>469212.23</v>
      </c>
      <c r="J152" s="399">
        <v>9720</v>
      </c>
      <c r="K152" s="98"/>
      <c r="L152" s="98"/>
      <c r="M152" s="320">
        <f t="shared" si="12"/>
        <v>65065.982592590866</v>
      </c>
      <c r="N152" s="320">
        <f t="shared" si="13"/>
        <v>0</v>
      </c>
      <c r="O152" s="399">
        <f t="shared" si="14"/>
        <v>478932.23</v>
      </c>
      <c r="P152" s="323">
        <f t="shared" si="15"/>
        <v>413866.24740740913</v>
      </c>
    </row>
    <row r="153" spans="1:16" x14ac:dyDescent="0.2">
      <c r="A153" s="19" t="s">
        <v>346</v>
      </c>
      <c r="B153" s="12" t="s">
        <v>342</v>
      </c>
      <c r="C153" s="55" t="s">
        <v>347</v>
      </c>
      <c r="D153" s="403">
        <v>23222.618969621493</v>
      </c>
      <c r="E153" s="404"/>
      <c r="F153" s="405">
        <v>10730.37030017986</v>
      </c>
      <c r="G153" s="320">
        <v>399166.65</v>
      </c>
      <c r="I153" s="399">
        <v>194089.62</v>
      </c>
      <c r="J153" s="399">
        <v>461710.47</v>
      </c>
      <c r="K153" s="98"/>
      <c r="L153" s="98"/>
      <c r="M153" s="320">
        <f t="shared" si="12"/>
        <v>10730.37030017986</v>
      </c>
      <c r="N153" s="320">
        <f t="shared" si="13"/>
        <v>399166.65</v>
      </c>
      <c r="O153" s="399">
        <f t="shared" si="14"/>
        <v>655800.09</v>
      </c>
      <c r="P153" s="323">
        <f t="shared" si="15"/>
        <v>245903.06969982007</v>
      </c>
    </row>
    <row r="154" spans="1:16" x14ac:dyDescent="0.2">
      <c r="A154" s="19" t="s">
        <v>348</v>
      </c>
      <c r="B154" s="12" t="s">
        <v>349</v>
      </c>
      <c r="C154" s="55" t="s">
        <v>350</v>
      </c>
      <c r="D154" s="403">
        <v>0</v>
      </c>
      <c r="E154" s="404"/>
      <c r="F154" s="405" t="s">
        <v>647</v>
      </c>
      <c r="G154" s="320">
        <v>208659</v>
      </c>
      <c r="I154" s="399">
        <v>0</v>
      </c>
      <c r="J154" s="399">
        <v>0</v>
      </c>
      <c r="K154" s="98"/>
      <c r="L154" s="98"/>
      <c r="M154" s="320" t="str">
        <f t="shared" si="12"/>
        <v/>
      </c>
      <c r="N154" s="320">
        <f t="shared" si="13"/>
        <v>208659</v>
      </c>
      <c r="O154" s="399">
        <f t="shared" si="14"/>
        <v>0</v>
      </c>
      <c r="P154" s="323">
        <f t="shared" si="15"/>
        <v>-208659</v>
      </c>
    </row>
    <row r="155" spans="1:16" x14ac:dyDescent="0.2">
      <c r="A155" s="19" t="s">
        <v>351</v>
      </c>
      <c r="B155" s="12" t="s">
        <v>349</v>
      </c>
      <c r="C155" s="55" t="s">
        <v>352</v>
      </c>
      <c r="D155" s="403">
        <v>0</v>
      </c>
      <c r="E155" s="404"/>
      <c r="F155" s="405" t="s">
        <v>647</v>
      </c>
      <c r="G155" s="320">
        <v>0</v>
      </c>
      <c r="I155" s="399">
        <v>0</v>
      </c>
      <c r="J155" s="399">
        <v>0</v>
      </c>
      <c r="K155" s="98"/>
      <c r="L155" s="98"/>
      <c r="M155" s="320" t="str">
        <f t="shared" si="12"/>
        <v/>
      </c>
      <c r="N155" s="320">
        <f t="shared" si="13"/>
        <v>0</v>
      </c>
      <c r="O155" s="399">
        <f t="shared" si="14"/>
        <v>0</v>
      </c>
      <c r="P155" s="323">
        <f t="shared" si="15"/>
        <v>0</v>
      </c>
    </row>
    <row r="156" spans="1:16" x14ac:dyDescent="0.2">
      <c r="A156" s="19" t="s">
        <v>353</v>
      </c>
      <c r="B156" s="12" t="s">
        <v>349</v>
      </c>
      <c r="C156" s="55" t="s">
        <v>354</v>
      </c>
      <c r="D156" s="403">
        <v>15229.384475681018</v>
      </c>
      <c r="E156" s="404"/>
      <c r="F156" s="405">
        <v>20295.978845642709</v>
      </c>
      <c r="G156" s="320">
        <v>2144</v>
      </c>
      <c r="I156" s="399">
        <v>83073.810000000012</v>
      </c>
      <c r="J156" s="399">
        <v>2808.9</v>
      </c>
      <c r="K156" s="98"/>
      <c r="L156" s="98"/>
      <c r="M156" s="320">
        <f t="shared" si="12"/>
        <v>20295.978845642709</v>
      </c>
      <c r="N156" s="320">
        <f t="shared" si="13"/>
        <v>2144</v>
      </c>
      <c r="O156" s="399">
        <f t="shared" si="14"/>
        <v>85882.71</v>
      </c>
      <c r="P156" s="323">
        <f t="shared" si="15"/>
        <v>63442.731154357301</v>
      </c>
    </row>
    <row r="157" spans="1:16" x14ac:dyDescent="0.2">
      <c r="A157" s="19" t="s">
        <v>355</v>
      </c>
      <c r="B157" s="12" t="s">
        <v>356</v>
      </c>
      <c r="C157" s="55" t="s">
        <v>357</v>
      </c>
      <c r="D157" s="403">
        <v>0</v>
      </c>
      <c r="E157" s="404"/>
      <c r="F157" s="405" t="s">
        <v>647</v>
      </c>
      <c r="G157" s="320">
        <v>0</v>
      </c>
      <c r="I157" s="399">
        <v>0</v>
      </c>
      <c r="J157" s="399">
        <v>0</v>
      </c>
      <c r="K157" s="98"/>
      <c r="L157" s="98"/>
      <c r="M157" s="320" t="str">
        <f t="shared" si="12"/>
        <v/>
      </c>
      <c r="N157" s="320">
        <f t="shared" si="13"/>
        <v>0</v>
      </c>
      <c r="O157" s="399">
        <f t="shared" si="14"/>
        <v>0</v>
      </c>
      <c r="P157" s="323">
        <f t="shared" si="15"/>
        <v>0</v>
      </c>
    </row>
    <row r="158" spans="1:16" x14ac:dyDescent="0.2">
      <c r="A158" s="19" t="s">
        <v>358</v>
      </c>
      <c r="B158" s="12" t="s">
        <v>359</v>
      </c>
      <c r="C158" s="55" t="s">
        <v>360</v>
      </c>
      <c r="D158" s="403">
        <v>41688.589515221516</v>
      </c>
      <c r="E158" s="404"/>
      <c r="F158" s="405">
        <v>57003.529892020139</v>
      </c>
      <c r="G158" s="320">
        <v>14000</v>
      </c>
      <c r="I158" s="399">
        <v>260671.77</v>
      </c>
      <c r="J158" s="399">
        <v>14000</v>
      </c>
      <c r="K158" s="98"/>
      <c r="L158" s="98"/>
      <c r="M158" s="320">
        <f t="shared" si="12"/>
        <v>57003.529892020139</v>
      </c>
      <c r="N158" s="320">
        <f t="shared" si="13"/>
        <v>14000</v>
      </c>
      <c r="O158" s="399">
        <f t="shared" si="14"/>
        <v>274671.77</v>
      </c>
      <c r="P158" s="323">
        <f t="shared" si="15"/>
        <v>203668.24010797989</v>
      </c>
    </row>
    <row r="159" spans="1:16" x14ac:dyDescent="0.2">
      <c r="A159" s="19" t="s">
        <v>361</v>
      </c>
      <c r="B159" s="12" t="s">
        <v>359</v>
      </c>
      <c r="C159" s="55" t="s">
        <v>362</v>
      </c>
      <c r="D159" s="403">
        <v>9038.2328143741233</v>
      </c>
      <c r="E159" s="404"/>
      <c r="F159" s="405">
        <v>6463.3974652509633</v>
      </c>
      <c r="G159" s="320">
        <v>0</v>
      </c>
      <c r="I159" s="399">
        <v>0</v>
      </c>
      <c r="J159" s="399">
        <v>0</v>
      </c>
      <c r="K159" s="98"/>
      <c r="L159" s="98"/>
      <c r="M159" s="320">
        <f t="shared" si="12"/>
        <v>6463.3974652509633</v>
      </c>
      <c r="N159" s="320">
        <f t="shared" si="13"/>
        <v>0</v>
      </c>
      <c r="O159" s="399">
        <f t="shared" si="14"/>
        <v>0</v>
      </c>
      <c r="P159" s="323">
        <f t="shared" si="15"/>
        <v>-6463.3974652509633</v>
      </c>
    </row>
    <row r="160" spans="1:16" x14ac:dyDescent="0.2">
      <c r="A160" s="19" t="s">
        <v>363</v>
      </c>
      <c r="B160" s="12" t="s">
        <v>364</v>
      </c>
      <c r="C160" s="55" t="s">
        <v>365</v>
      </c>
      <c r="D160" s="403">
        <v>74158.492492432153</v>
      </c>
      <c r="E160" s="404"/>
      <c r="F160" s="405">
        <v>71061.767409651191</v>
      </c>
      <c r="G160" s="320">
        <v>34718.18</v>
      </c>
      <c r="I160" s="399">
        <v>0</v>
      </c>
      <c r="J160" s="399">
        <v>34718.18</v>
      </c>
      <c r="K160" s="98"/>
      <c r="L160" s="98"/>
      <c r="M160" s="320">
        <f t="shared" si="12"/>
        <v>71061.767409651191</v>
      </c>
      <c r="N160" s="320">
        <f t="shared" si="13"/>
        <v>34718.18</v>
      </c>
      <c r="O160" s="399">
        <f t="shared" si="14"/>
        <v>34718.18</v>
      </c>
      <c r="P160" s="323">
        <f t="shared" si="15"/>
        <v>-71061.767409651191</v>
      </c>
    </row>
    <row r="161" spans="1:16" x14ac:dyDescent="0.2">
      <c r="A161" s="19" t="s">
        <v>366</v>
      </c>
      <c r="B161" s="12" t="s">
        <v>364</v>
      </c>
      <c r="C161" s="55" t="s">
        <v>367</v>
      </c>
      <c r="D161" s="403">
        <v>21560.580564690503</v>
      </c>
      <c r="E161" s="404"/>
      <c r="F161" s="405">
        <v>17229.542479997006</v>
      </c>
      <c r="G161" s="320">
        <v>0</v>
      </c>
      <c r="I161" s="399">
        <v>134281.36000000002</v>
      </c>
      <c r="J161" s="399">
        <v>6859.76</v>
      </c>
      <c r="K161" s="98"/>
      <c r="L161" s="98"/>
      <c r="M161" s="320">
        <f t="shared" si="12"/>
        <v>17229.542479997006</v>
      </c>
      <c r="N161" s="320">
        <f t="shared" si="13"/>
        <v>0</v>
      </c>
      <c r="O161" s="399">
        <f t="shared" si="14"/>
        <v>141141.12000000002</v>
      </c>
      <c r="P161" s="323">
        <f t="shared" si="15"/>
        <v>123911.57752000302</v>
      </c>
    </row>
    <row r="162" spans="1:16" x14ac:dyDescent="0.2">
      <c r="A162" s="19" t="s">
        <v>368</v>
      </c>
      <c r="B162" s="12" t="s">
        <v>369</v>
      </c>
      <c r="C162" s="55" t="s">
        <v>370</v>
      </c>
      <c r="D162" s="403">
        <v>57442.361920768279</v>
      </c>
      <c r="E162" s="404"/>
      <c r="F162" s="405">
        <v>49609.077802290805</v>
      </c>
      <c r="G162" s="320">
        <v>21632</v>
      </c>
      <c r="I162" s="399">
        <v>559027.82999999996</v>
      </c>
      <c r="J162" s="399">
        <v>21632</v>
      </c>
      <c r="K162" s="98"/>
      <c r="L162" s="98"/>
      <c r="M162" s="320">
        <f t="shared" si="12"/>
        <v>49609.077802290805</v>
      </c>
      <c r="N162" s="320">
        <f t="shared" si="13"/>
        <v>21632</v>
      </c>
      <c r="O162" s="399">
        <f t="shared" si="14"/>
        <v>580659.82999999996</v>
      </c>
      <c r="P162" s="323">
        <f t="shared" si="15"/>
        <v>509418.75219770917</v>
      </c>
    </row>
    <row r="163" spans="1:16" x14ac:dyDescent="0.2">
      <c r="A163" s="19" t="s">
        <v>371</v>
      </c>
      <c r="B163" s="12" t="s">
        <v>372</v>
      </c>
      <c r="C163" s="55" t="s">
        <v>373</v>
      </c>
      <c r="D163" s="403">
        <v>4227.2356210212447</v>
      </c>
      <c r="E163" s="404"/>
      <c r="F163" s="405">
        <v>6504.8007406989445</v>
      </c>
      <c r="G163" s="320">
        <v>0</v>
      </c>
      <c r="I163" s="399">
        <v>146638.72</v>
      </c>
      <c r="J163" s="399">
        <v>0</v>
      </c>
      <c r="K163" s="98"/>
      <c r="L163" s="98"/>
      <c r="M163" s="320">
        <f t="shared" si="12"/>
        <v>6504.8007406989445</v>
      </c>
      <c r="N163" s="320">
        <f t="shared" si="13"/>
        <v>0</v>
      </c>
      <c r="O163" s="399">
        <f t="shared" si="14"/>
        <v>146638.72</v>
      </c>
      <c r="P163" s="323">
        <f t="shared" si="15"/>
        <v>140133.91925930107</v>
      </c>
    </row>
    <row r="164" spans="1:16" x14ac:dyDescent="0.2">
      <c r="A164" s="19" t="s">
        <v>374</v>
      </c>
      <c r="B164" s="12" t="s">
        <v>372</v>
      </c>
      <c r="C164" s="55" t="s">
        <v>375</v>
      </c>
      <c r="D164" s="403">
        <v>27602.534021871594</v>
      </c>
      <c r="E164" s="404"/>
      <c r="F164" s="405">
        <v>17234.221733264814</v>
      </c>
      <c r="G164" s="320">
        <v>29784.85</v>
      </c>
      <c r="I164" s="399">
        <v>181685.35</v>
      </c>
      <c r="J164" s="399">
        <v>29784.85</v>
      </c>
      <c r="K164" s="98"/>
      <c r="L164" s="98"/>
      <c r="M164" s="320">
        <f t="shared" si="12"/>
        <v>17234.221733264814</v>
      </c>
      <c r="N164" s="320">
        <f t="shared" si="13"/>
        <v>29784.85</v>
      </c>
      <c r="O164" s="399">
        <f t="shared" si="14"/>
        <v>211470.2</v>
      </c>
      <c r="P164" s="323">
        <f t="shared" si="15"/>
        <v>164451.12826673521</v>
      </c>
    </row>
    <row r="165" spans="1:16" x14ac:dyDescent="0.2">
      <c r="A165" s="19" t="s">
        <v>376</v>
      </c>
      <c r="B165" s="12" t="s">
        <v>377</v>
      </c>
      <c r="C165" s="55" t="s">
        <v>378</v>
      </c>
      <c r="D165" s="403">
        <v>36025.217534068259</v>
      </c>
      <c r="E165" s="404"/>
      <c r="F165" s="405">
        <v>41227.702386767567</v>
      </c>
      <c r="G165" s="320">
        <v>0</v>
      </c>
      <c r="I165" s="399">
        <v>181827.64</v>
      </c>
      <c r="J165" s="399">
        <v>7536.5599999999995</v>
      </c>
      <c r="K165" s="98"/>
      <c r="L165" s="98"/>
      <c r="M165" s="320">
        <f t="shared" si="12"/>
        <v>41227.702386767567</v>
      </c>
      <c r="N165" s="320">
        <f t="shared" si="13"/>
        <v>0</v>
      </c>
      <c r="O165" s="399">
        <f t="shared" si="14"/>
        <v>189364.2</v>
      </c>
      <c r="P165" s="323">
        <f t="shared" si="15"/>
        <v>148136.49761323244</v>
      </c>
    </row>
    <row r="166" spans="1:16" x14ac:dyDescent="0.2">
      <c r="A166" s="19" t="s">
        <v>379</v>
      </c>
      <c r="B166" s="12" t="s">
        <v>377</v>
      </c>
      <c r="C166" s="55" t="s">
        <v>380</v>
      </c>
      <c r="D166" s="403">
        <v>8299.2177721500957</v>
      </c>
      <c r="E166" s="404"/>
      <c r="F166" s="405">
        <v>16196.740443402485</v>
      </c>
      <c r="G166" s="320">
        <v>0</v>
      </c>
      <c r="I166" s="399">
        <v>49705.560000000005</v>
      </c>
      <c r="J166" s="399">
        <v>0</v>
      </c>
      <c r="K166" s="98"/>
      <c r="L166" s="98"/>
      <c r="M166" s="320">
        <f t="shared" si="12"/>
        <v>16196.740443402485</v>
      </c>
      <c r="N166" s="320">
        <f t="shared" si="13"/>
        <v>0</v>
      </c>
      <c r="O166" s="399">
        <f t="shared" si="14"/>
        <v>49705.560000000005</v>
      </c>
      <c r="P166" s="323">
        <f t="shared" si="15"/>
        <v>33508.819556597518</v>
      </c>
    </row>
    <row r="167" spans="1:16" x14ac:dyDescent="0.2">
      <c r="A167" s="19" t="s">
        <v>381</v>
      </c>
      <c r="B167" s="12" t="s">
        <v>377</v>
      </c>
      <c r="C167" s="55" t="s">
        <v>382</v>
      </c>
      <c r="D167" s="403">
        <v>11401.482551635487</v>
      </c>
      <c r="E167" s="404"/>
      <c r="F167" s="405">
        <v>4824.8339645135147</v>
      </c>
      <c r="G167" s="320">
        <v>0</v>
      </c>
      <c r="I167" s="399">
        <v>143032.87</v>
      </c>
      <c r="J167" s="399">
        <v>7804.9599999999991</v>
      </c>
      <c r="K167" s="98"/>
      <c r="L167" s="98"/>
      <c r="M167" s="320">
        <f t="shared" si="12"/>
        <v>4824.8339645135147</v>
      </c>
      <c r="N167" s="320">
        <f t="shared" si="13"/>
        <v>0</v>
      </c>
      <c r="O167" s="399">
        <f t="shared" si="14"/>
        <v>150837.82999999999</v>
      </c>
      <c r="P167" s="323">
        <f t="shared" si="15"/>
        <v>146012.99603548646</v>
      </c>
    </row>
    <row r="168" spans="1:16" x14ac:dyDescent="0.2">
      <c r="A168" s="19" t="s">
        <v>383</v>
      </c>
      <c r="B168" s="12" t="s">
        <v>377</v>
      </c>
      <c r="C168" s="55" t="s">
        <v>384</v>
      </c>
      <c r="D168" s="403">
        <v>13890.090935076365</v>
      </c>
      <c r="E168" s="404"/>
      <c r="F168" s="405">
        <v>5894.88177075354</v>
      </c>
      <c r="G168" s="320">
        <v>0</v>
      </c>
      <c r="I168" s="399">
        <v>137817.06</v>
      </c>
      <c r="J168" s="399">
        <v>7333.51</v>
      </c>
      <c r="K168" s="98"/>
      <c r="L168" s="98"/>
      <c r="M168" s="320">
        <f t="shared" ref="M168:M199" si="16">F168</f>
        <v>5894.88177075354</v>
      </c>
      <c r="N168" s="320">
        <f t="shared" ref="N168:N199" si="17">G168</f>
        <v>0</v>
      </c>
      <c r="O168" s="399">
        <f t="shared" si="14"/>
        <v>145150.57</v>
      </c>
      <c r="P168" s="323">
        <f t="shared" si="15"/>
        <v>139255.68822924647</v>
      </c>
    </row>
    <row r="169" spans="1:16" x14ac:dyDescent="0.2">
      <c r="A169" s="19" t="s">
        <v>385</v>
      </c>
      <c r="B169" s="12" t="s">
        <v>377</v>
      </c>
      <c r="C169" s="55" t="s">
        <v>386</v>
      </c>
      <c r="D169" s="403">
        <v>19827.31106555714</v>
      </c>
      <c r="E169" s="404"/>
      <c r="F169" s="405">
        <v>20693.780421763706</v>
      </c>
      <c r="G169" s="320">
        <v>0</v>
      </c>
      <c r="I169" s="399">
        <v>100482.76000000001</v>
      </c>
      <c r="J169" s="399">
        <v>0</v>
      </c>
      <c r="K169" s="98"/>
      <c r="L169" s="98"/>
      <c r="M169" s="320">
        <f t="shared" si="16"/>
        <v>20693.780421763706</v>
      </c>
      <c r="N169" s="320">
        <f t="shared" si="17"/>
        <v>0</v>
      </c>
      <c r="O169" s="399">
        <f t="shared" si="14"/>
        <v>100482.76000000001</v>
      </c>
      <c r="P169" s="323">
        <f t="shared" si="15"/>
        <v>79788.979578236307</v>
      </c>
    </row>
    <row r="170" spans="1:16" x14ac:dyDescent="0.2">
      <c r="A170" s="19" t="s">
        <v>387</v>
      </c>
      <c r="B170" s="12" t="s">
        <v>388</v>
      </c>
      <c r="C170" s="55" t="s">
        <v>389</v>
      </c>
      <c r="D170" s="403">
        <v>48688.802932486382</v>
      </c>
      <c r="E170" s="404"/>
      <c r="F170" s="405">
        <v>59945.7969521142</v>
      </c>
      <c r="G170" s="320">
        <v>33392.93</v>
      </c>
      <c r="I170" s="399">
        <v>370697.14</v>
      </c>
      <c r="J170" s="399">
        <v>33392.93</v>
      </c>
      <c r="K170" s="98"/>
      <c r="L170" s="98"/>
      <c r="M170" s="320">
        <f t="shared" si="16"/>
        <v>59945.7969521142</v>
      </c>
      <c r="N170" s="320">
        <f t="shared" si="17"/>
        <v>33392.93</v>
      </c>
      <c r="O170" s="399">
        <f t="shared" si="14"/>
        <v>404090.07</v>
      </c>
      <c r="P170" s="323">
        <f t="shared" si="15"/>
        <v>310751.34304788581</v>
      </c>
    </row>
    <row r="171" spans="1:16" x14ac:dyDescent="0.2">
      <c r="A171" s="19" t="s">
        <v>390</v>
      </c>
      <c r="B171" s="12" t="s">
        <v>388</v>
      </c>
      <c r="C171" s="55" t="s">
        <v>391</v>
      </c>
      <c r="D171" s="403">
        <v>91127.693984096753</v>
      </c>
      <c r="E171" s="404"/>
      <c r="F171" s="405">
        <v>72186.754599089822</v>
      </c>
      <c r="G171" s="320">
        <v>4398.49</v>
      </c>
      <c r="I171" s="399">
        <v>488942.09000000014</v>
      </c>
      <c r="J171" s="399">
        <v>4398.49</v>
      </c>
      <c r="K171" s="98"/>
      <c r="L171" s="98"/>
      <c r="M171" s="320">
        <f t="shared" si="16"/>
        <v>72186.754599089822</v>
      </c>
      <c r="N171" s="320">
        <f t="shared" si="17"/>
        <v>4398.49</v>
      </c>
      <c r="O171" s="399">
        <f t="shared" si="14"/>
        <v>493340.58000000013</v>
      </c>
      <c r="P171" s="323">
        <f t="shared" si="15"/>
        <v>416755.33540091029</v>
      </c>
    </row>
    <row r="172" spans="1:16" x14ac:dyDescent="0.2">
      <c r="A172" s="19" t="s">
        <v>392</v>
      </c>
      <c r="B172" s="12" t="s">
        <v>388</v>
      </c>
      <c r="C172" s="55" t="s">
        <v>393</v>
      </c>
      <c r="D172" s="403">
        <v>3216.1804924900575</v>
      </c>
      <c r="E172" s="404"/>
      <c r="F172" s="405">
        <v>48959.031646145799</v>
      </c>
      <c r="G172" s="320">
        <v>0</v>
      </c>
      <c r="I172" s="399">
        <v>351026.39999999997</v>
      </c>
      <c r="J172" s="399">
        <v>0</v>
      </c>
      <c r="K172" s="98"/>
      <c r="L172" s="98"/>
      <c r="M172" s="320">
        <f t="shared" si="16"/>
        <v>48959.031646145799</v>
      </c>
      <c r="N172" s="320">
        <f t="shared" si="17"/>
        <v>0</v>
      </c>
      <c r="O172" s="399">
        <f t="shared" si="14"/>
        <v>351026.39999999997</v>
      </c>
      <c r="P172" s="323">
        <f t="shared" si="15"/>
        <v>302067.36835385417</v>
      </c>
    </row>
    <row r="173" spans="1:16" x14ac:dyDescent="0.2">
      <c r="A173" s="19" t="s">
        <v>394</v>
      </c>
      <c r="B173" s="12" t="s">
        <v>388</v>
      </c>
      <c r="C173" s="55" t="s">
        <v>395</v>
      </c>
      <c r="D173" s="403">
        <v>123008.86513906503</v>
      </c>
      <c r="E173" s="404"/>
      <c r="F173" s="405">
        <v>124616.98474010156</v>
      </c>
      <c r="G173" s="320">
        <v>23489</v>
      </c>
      <c r="I173" s="399">
        <v>1341554.8199999994</v>
      </c>
      <c r="J173" s="399">
        <v>23489</v>
      </c>
      <c r="K173" s="98"/>
      <c r="L173" s="98"/>
      <c r="M173" s="320">
        <f t="shared" si="16"/>
        <v>124616.98474010156</v>
      </c>
      <c r="N173" s="320">
        <f t="shared" si="17"/>
        <v>23489</v>
      </c>
      <c r="O173" s="399">
        <f t="shared" si="14"/>
        <v>1365043.8199999994</v>
      </c>
      <c r="P173" s="323">
        <f t="shared" si="15"/>
        <v>1216937.8352598979</v>
      </c>
    </row>
    <row r="174" spans="1:16" x14ac:dyDescent="0.2">
      <c r="A174" s="19" t="s">
        <v>396</v>
      </c>
      <c r="B174" s="12" t="s">
        <v>388</v>
      </c>
      <c r="C174" s="55" t="s">
        <v>397</v>
      </c>
      <c r="D174" s="403">
        <v>147271.19255754582</v>
      </c>
      <c r="E174" s="404"/>
      <c r="F174" s="405">
        <v>106900.80797797129</v>
      </c>
      <c r="G174" s="320">
        <v>21503.599999999999</v>
      </c>
      <c r="I174" s="399">
        <v>1329818.5499999998</v>
      </c>
      <c r="J174" s="399">
        <v>21503.600000000002</v>
      </c>
      <c r="K174" s="98"/>
      <c r="L174" s="98"/>
      <c r="M174" s="320">
        <f t="shared" si="16"/>
        <v>106900.80797797129</v>
      </c>
      <c r="N174" s="320">
        <f t="shared" si="17"/>
        <v>21503.599999999999</v>
      </c>
      <c r="O174" s="399">
        <f t="shared" si="14"/>
        <v>1351322.15</v>
      </c>
      <c r="P174" s="323">
        <f t="shared" si="15"/>
        <v>1222917.7420220287</v>
      </c>
    </row>
    <row r="175" spans="1:16" x14ac:dyDescent="0.2">
      <c r="A175" s="19" t="s">
        <v>398</v>
      </c>
      <c r="B175" s="12" t="s">
        <v>388</v>
      </c>
      <c r="C175" s="55" t="s">
        <v>399</v>
      </c>
      <c r="D175" s="403">
        <v>118604.73744326262</v>
      </c>
      <c r="E175" s="404"/>
      <c r="F175" s="405">
        <v>247018.4343366134</v>
      </c>
      <c r="G175" s="320">
        <v>248422.63</v>
      </c>
      <c r="I175" s="399">
        <v>1387437.0699999994</v>
      </c>
      <c r="J175" s="399">
        <v>233341.26000000004</v>
      </c>
      <c r="K175" s="98"/>
      <c r="L175" s="98"/>
      <c r="M175" s="320">
        <f t="shared" si="16"/>
        <v>247018.4343366134</v>
      </c>
      <c r="N175" s="320">
        <f t="shared" si="17"/>
        <v>248422.63</v>
      </c>
      <c r="O175" s="399">
        <f t="shared" si="14"/>
        <v>1620778.3299999994</v>
      </c>
      <c r="P175" s="323">
        <f t="shared" si="15"/>
        <v>1125337.2656633859</v>
      </c>
    </row>
    <row r="176" spans="1:16" x14ac:dyDescent="0.2">
      <c r="A176" s="19" t="s">
        <v>400</v>
      </c>
      <c r="B176" s="12" t="s">
        <v>388</v>
      </c>
      <c r="C176" s="55" t="s">
        <v>401</v>
      </c>
      <c r="D176" s="403">
        <v>121962.9078937836</v>
      </c>
      <c r="E176" s="404"/>
      <c r="F176" s="405">
        <v>174934.90068965743</v>
      </c>
      <c r="G176" s="320">
        <v>0</v>
      </c>
      <c r="I176" s="399">
        <v>804122.04</v>
      </c>
      <c r="J176" s="399">
        <v>0</v>
      </c>
      <c r="K176" s="98"/>
      <c r="L176" s="98"/>
      <c r="M176" s="320">
        <f t="shared" si="16"/>
        <v>174934.90068965743</v>
      </c>
      <c r="N176" s="320">
        <f t="shared" si="17"/>
        <v>0</v>
      </c>
      <c r="O176" s="399">
        <f t="shared" si="14"/>
        <v>804122.04</v>
      </c>
      <c r="P176" s="323">
        <f t="shared" si="15"/>
        <v>629187.13931034261</v>
      </c>
    </row>
    <row r="177" spans="1:16" x14ac:dyDescent="0.2">
      <c r="A177" s="19" t="s">
        <v>402</v>
      </c>
      <c r="B177" s="12" t="s">
        <v>388</v>
      </c>
      <c r="C177" s="55" t="s">
        <v>403</v>
      </c>
      <c r="D177" s="403">
        <v>23382.790284070597</v>
      </c>
      <c r="E177" s="404"/>
      <c r="F177" s="405">
        <v>19879.202274208586</v>
      </c>
      <c r="G177" s="320">
        <v>19543.16</v>
      </c>
      <c r="I177" s="399">
        <v>264291.76</v>
      </c>
      <c r="J177" s="399">
        <v>19543.16</v>
      </c>
      <c r="K177" s="98"/>
      <c r="L177" s="98"/>
      <c r="M177" s="320">
        <f t="shared" si="16"/>
        <v>19879.202274208586</v>
      </c>
      <c r="N177" s="320">
        <f t="shared" si="17"/>
        <v>19543.16</v>
      </c>
      <c r="O177" s="399">
        <f t="shared" si="14"/>
        <v>283834.92</v>
      </c>
      <c r="P177" s="323">
        <f t="shared" si="15"/>
        <v>244412.55772579141</v>
      </c>
    </row>
    <row r="178" spans="1:16" x14ac:dyDescent="0.2">
      <c r="A178" s="19" t="s">
        <v>404</v>
      </c>
      <c r="B178" s="12" t="s">
        <v>388</v>
      </c>
      <c r="C178" s="55" t="s">
        <v>405</v>
      </c>
      <c r="D178" s="403">
        <v>46370.10970194581</v>
      </c>
      <c r="E178" s="404"/>
      <c r="F178" s="405">
        <v>31619.68417798317</v>
      </c>
      <c r="G178" s="320">
        <v>0</v>
      </c>
      <c r="I178" s="399">
        <v>231280.76</v>
      </c>
      <c r="J178" s="399">
        <v>0</v>
      </c>
      <c r="K178" s="98"/>
      <c r="L178" s="98"/>
      <c r="M178" s="320">
        <f t="shared" si="16"/>
        <v>31619.68417798317</v>
      </c>
      <c r="N178" s="320">
        <f t="shared" si="17"/>
        <v>0</v>
      </c>
      <c r="O178" s="399">
        <f t="shared" si="14"/>
        <v>231280.76</v>
      </c>
      <c r="P178" s="323">
        <f t="shared" si="15"/>
        <v>199661.07582201684</v>
      </c>
    </row>
    <row r="179" spans="1:16" x14ac:dyDescent="0.2">
      <c r="A179" s="19" t="s">
        <v>406</v>
      </c>
      <c r="B179" s="12" t="s">
        <v>388</v>
      </c>
      <c r="C179" s="55" t="s">
        <v>407</v>
      </c>
      <c r="D179" s="403">
        <v>29640.273232391311</v>
      </c>
      <c r="E179" s="404"/>
      <c r="F179" s="405">
        <v>30163.124567848216</v>
      </c>
      <c r="G179" s="320">
        <v>0</v>
      </c>
      <c r="I179" s="399">
        <v>15184</v>
      </c>
      <c r="J179" s="399">
        <v>6507.75</v>
      </c>
      <c r="K179" s="98"/>
      <c r="L179" s="98"/>
      <c r="M179" s="320">
        <f t="shared" si="16"/>
        <v>30163.124567848216</v>
      </c>
      <c r="N179" s="320">
        <f t="shared" si="17"/>
        <v>0</v>
      </c>
      <c r="O179" s="399">
        <f t="shared" si="14"/>
        <v>21691.75</v>
      </c>
      <c r="P179" s="323">
        <f t="shared" si="15"/>
        <v>-8471.3745678482155</v>
      </c>
    </row>
    <row r="180" spans="1:16" x14ac:dyDescent="0.2">
      <c r="A180" s="19" t="s">
        <v>408</v>
      </c>
      <c r="B180" s="12" t="s">
        <v>388</v>
      </c>
      <c r="C180" s="55" t="s">
        <v>409</v>
      </c>
      <c r="D180" s="403">
        <v>0</v>
      </c>
      <c r="E180" s="404"/>
      <c r="F180" s="405">
        <v>16172.80231789091</v>
      </c>
      <c r="G180" s="320">
        <v>0</v>
      </c>
      <c r="I180" s="399">
        <v>88618.68</v>
      </c>
      <c r="J180" s="399">
        <v>2854</v>
      </c>
      <c r="K180" s="98"/>
      <c r="L180" s="98"/>
      <c r="M180" s="320">
        <f t="shared" si="16"/>
        <v>16172.80231789091</v>
      </c>
      <c r="N180" s="320">
        <f t="shared" si="17"/>
        <v>0</v>
      </c>
      <c r="O180" s="399">
        <f t="shared" si="14"/>
        <v>91472.68</v>
      </c>
      <c r="P180" s="323">
        <f t="shared" si="15"/>
        <v>75299.877682109087</v>
      </c>
    </row>
    <row r="181" spans="1:16" x14ac:dyDescent="0.2">
      <c r="A181" s="19" t="s">
        <v>410</v>
      </c>
      <c r="B181" s="12" t="s">
        <v>388</v>
      </c>
      <c r="C181" s="55" t="s">
        <v>411</v>
      </c>
      <c r="D181" s="403">
        <v>20245.168548192232</v>
      </c>
      <c r="E181" s="404"/>
      <c r="F181" s="405">
        <v>23943.205850213755</v>
      </c>
      <c r="G181" s="320">
        <v>0</v>
      </c>
      <c r="I181" s="399">
        <v>101365.33</v>
      </c>
      <c r="J181" s="399">
        <v>686</v>
      </c>
      <c r="K181" s="98"/>
      <c r="L181" s="98"/>
      <c r="M181" s="320">
        <f t="shared" si="16"/>
        <v>23943.205850213755</v>
      </c>
      <c r="N181" s="320">
        <f t="shared" si="17"/>
        <v>0</v>
      </c>
      <c r="O181" s="399">
        <f t="shared" si="14"/>
        <v>102051.33</v>
      </c>
      <c r="P181" s="323">
        <f t="shared" si="15"/>
        <v>78108.12414978625</v>
      </c>
    </row>
    <row r="182" spans="1:16" x14ac:dyDescent="0.2">
      <c r="A182" s="23" t="s">
        <v>412</v>
      </c>
      <c r="B182" s="12" t="s">
        <v>413</v>
      </c>
      <c r="C182" s="55" t="s">
        <v>414</v>
      </c>
      <c r="D182" s="403">
        <v>101323.06522118444</v>
      </c>
      <c r="E182" s="404"/>
      <c r="F182" s="405">
        <v>20871.570761016261</v>
      </c>
      <c r="G182" s="320">
        <v>0</v>
      </c>
      <c r="I182" s="399">
        <v>261262.86</v>
      </c>
      <c r="J182" s="399">
        <v>3526.17</v>
      </c>
      <c r="K182" s="98"/>
      <c r="L182" s="98"/>
      <c r="M182" s="320">
        <f t="shared" si="16"/>
        <v>20871.570761016261</v>
      </c>
      <c r="N182" s="320">
        <f t="shared" si="17"/>
        <v>0</v>
      </c>
      <c r="O182" s="399">
        <f t="shared" si="14"/>
        <v>264789.02999999997</v>
      </c>
      <c r="P182" s="323">
        <f t="shared" si="15"/>
        <v>243917.45923898372</v>
      </c>
    </row>
    <row r="183" spans="1:16" x14ac:dyDescent="0.2">
      <c r="A183" s="23" t="s">
        <v>415</v>
      </c>
      <c r="B183" s="12" t="s">
        <v>413</v>
      </c>
      <c r="C183" s="55" t="s">
        <v>416</v>
      </c>
      <c r="D183" s="403">
        <v>8015.2752343728453</v>
      </c>
      <c r="E183" s="404"/>
      <c r="F183" s="405">
        <v>22376.253213621145</v>
      </c>
      <c r="G183" s="320">
        <v>0</v>
      </c>
      <c r="I183" s="399">
        <v>242005.87</v>
      </c>
      <c r="J183" s="399">
        <v>7190.38</v>
      </c>
      <c r="K183" s="98"/>
      <c r="L183" s="98"/>
      <c r="M183" s="320">
        <f t="shared" si="16"/>
        <v>22376.253213621145</v>
      </c>
      <c r="N183" s="320">
        <f t="shared" si="17"/>
        <v>0</v>
      </c>
      <c r="O183" s="399">
        <f t="shared" si="14"/>
        <v>249196.25</v>
      </c>
      <c r="P183" s="323">
        <f t="shared" si="15"/>
        <v>226819.99678637885</v>
      </c>
    </row>
    <row r="184" spans="1:16" x14ac:dyDescent="0.2">
      <c r="A184" s="23" t="s">
        <v>417</v>
      </c>
      <c r="B184" s="12" t="s">
        <v>413</v>
      </c>
      <c r="C184" s="55" t="s">
        <v>418</v>
      </c>
      <c r="D184" s="403">
        <v>15850.37668760134</v>
      </c>
      <c r="E184" s="404"/>
      <c r="F184" s="405">
        <v>0</v>
      </c>
      <c r="G184" s="320">
        <v>0</v>
      </c>
      <c r="I184" s="399">
        <v>162700.26999999999</v>
      </c>
      <c r="J184" s="399">
        <v>0</v>
      </c>
      <c r="K184" s="98"/>
      <c r="L184" s="98"/>
      <c r="M184" s="320">
        <f t="shared" si="16"/>
        <v>0</v>
      </c>
      <c r="N184" s="320">
        <f t="shared" si="17"/>
        <v>0</v>
      </c>
      <c r="O184" s="399">
        <f t="shared" si="14"/>
        <v>162700.26999999999</v>
      </c>
      <c r="P184" s="323">
        <f t="shared" si="15"/>
        <v>162700.26999999999</v>
      </c>
    </row>
    <row r="185" spans="1:16" x14ac:dyDescent="0.2">
      <c r="A185" s="23" t="s">
        <v>419</v>
      </c>
      <c r="B185" s="12" t="s">
        <v>413</v>
      </c>
      <c r="C185" s="55" t="s">
        <v>420</v>
      </c>
      <c r="D185" s="403">
        <v>13560.966591689012</v>
      </c>
      <c r="E185" s="404"/>
      <c r="F185" s="405">
        <v>14807.513745418448</v>
      </c>
      <c r="G185" s="320">
        <v>0</v>
      </c>
      <c r="I185" s="399">
        <v>51098.46</v>
      </c>
      <c r="J185" s="399">
        <v>550.56999999999994</v>
      </c>
      <c r="K185" s="98"/>
      <c r="L185" s="98"/>
      <c r="M185" s="320">
        <f t="shared" si="16"/>
        <v>14807.513745418448</v>
      </c>
      <c r="N185" s="320">
        <f t="shared" si="17"/>
        <v>0</v>
      </c>
      <c r="O185" s="399">
        <f t="shared" si="14"/>
        <v>51649.03</v>
      </c>
      <c r="P185" s="323">
        <f t="shared" si="15"/>
        <v>36841.516254581555</v>
      </c>
    </row>
    <row r="186" spans="1:16" x14ac:dyDescent="0.2">
      <c r="A186" s="23" t="s">
        <v>421</v>
      </c>
      <c r="B186" s="12"/>
      <c r="C186" s="55" t="s">
        <v>422</v>
      </c>
      <c r="D186" s="403">
        <v>201144.14465183308</v>
      </c>
      <c r="E186" s="404"/>
      <c r="F186" s="405">
        <v>144555.84265680664</v>
      </c>
      <c r="G186" s="320">
        <v>238493.91999999995</v>
      </c>
      <c r="I186" s="399">
        <v>240157.2</v>
      </c>
      <c r="J186" s="399">
        <v>121704.92</v>
      </c>
      <c r="K186" s="98"/>
      <c r="L186" s="98"/>
      <c r="M186" s="320">
        <f t="shared" si="16"/>
        <v>144555.84265680664</v>
      </c>
      <c r="N186" s="320">
        <f t="shared" si="17"/>
        <v>238493.91999999995</v>
      </c>
      <c r="O186" s="399">
        <f t="shared" si="14"/>
        <v>361862.12</v>
      </c>
      <c r="P186" s="323">
        <f t="shared" si="15"/>
        <v>-21187.642656806624</v>
      </c>
    </row>
    <row r="187" spans="1:16" x14ac:dyDescent="0.2">
      <c r="A187" s="41" t="s">
        <v>423</v>
      </c>
      <c r="B187" s="42"/>
      <c r="C187" s="42" t="s">
        <v>424</v>
      </c>
      <c r="D187" s="403"/>
      <c r="E187" s="404"/>
      <c r="F187" s="405" t="s">
        <v>647</v>
      </c>
      <c r="G187" s="320">
        <v>0</v>
      </c>
      <c r="I187" s="399">
        <v>0</v>
      </c>
      <c r="J187" s="399">
        <v>0</v>
      </c>
      <c r="K187" s="98"/>
      <c r="L187" s="98"/>
      <c r="M187" s="320" t="str">
        <f t="shared" si="16"/>
        <v/>
      </c>
      <c r="N187" s="320">
        <f t="shared" si="17"/>
        <v>0</v>
      </c>
      <c r="O187" s="399">
        <f t="shared" si="14"/>
        <v>0</v>
      </c>
      <c r="P187" s="323">
        <f t="shared" si="15"/>
        <v>0</v>
      </c>
    </row>
    <row r="188" spans="1:16" x14ac:dyDescent="0.2">
      <c r="A188" s="41" t="s">
        <v>425</v>
      </c>
      <c r="B188" s="42"/>
      <c r="C188" s="42" t="s">
        <v>426</v>
      </c>
      <c r="D188" s="403"/>
      <c r="E188" s="404"/>
      <c r="F188" s="405" t="s">
        <v>647</v>
      </c>
      <c r="G188" s="320">
        <v>0</v>
      </c>
      <c r="I188" s="399">
        <v>0</v>
      </c>
      <c r="J188" s="399">
        <v>0</v>
      </c>
      <c r="K188" s="98"/>
      <c r="L188" s="98"/>
      <c r="M188" s="320" t="str">
        <f t="shared" si="16"/>
        <v/>
      </c>
      <c r="N188" s="320">
        <f t="shared" si="17"/>
        <v>0</v>
      </c>
      <c r="O188" s="399">
        <f t="shared" si="14"/>
        <v>0</v>
      </c>
      <c r="P188" s="323">
        <f t="shared" si="15"/>
        <v>0</v>
      </c>
    </row>
    <row r="189" spans="1:16" x14ac:dyDescent="0.2">
      <c r="A189" s="41" t="s">
        <v>427</v>
      </c>
      <c r="B189" s="42"/>
      <c r="C189" s="42" t="s">
        <v>428</v>
      </c>
      <c r="D189" s="403"/>
      <c r="E189" s="404"/>
      <c r="F189" s="405" t="s">
        <v>647</v>
      </c>
      <c r="G189" s="320">
        <v>18590.71</v>
      </c>
      <c r="I189" s="399">
        <v>0</v>
      </c>
      <c r="J189" s="399">
        <v>18590.71</v>
      </c>
      <c r="K189" s="98"/>
      <c r="L189" s="98"/>
      <c r="M189" s="320" t="str">
        <f t="shared" si="16"/>
        <v/>
      </c>
      <c r="N189" s="320">
        <f t="shared" si="17"/>
        <v>18590.71</v>
      </c>
      <c r="O189" s="399">
        <f t="shared" si="14"/>
        <v>18590.71</v>
      </c>
      <c r="P189" s="323">
        <f t="shared" si="15"/>
        <v>0</v>
      </c>
    </row>
    <row r="190" spans="1:16" x14ac:dyDescent="0.2">
      <c r="A190" s="41" t="s">
        <v>429</v>
      </c>
      <c r="B190" s="42"/>
      <c r="C190" s="42" t="s">
        <v>430</v>
      </c>
      <c r="D190" s="403"/>
      <c r="E190" s="404"/>
      <c r="F190" s="405" t="s">
        <v>647</v>
      </c>
      <c r="G190" s="320">
        <v>78102.06</v>
      </c>
      <c r="I190" s="399">
        <v>0</v>
      </c>
      <c r="J190" s="399">
        <v>7224.15</v>
      </c>
      <c r="K190" s="98"/>
      <c r="L190" s="98"/>
      <c r="M190" s="320" t="str">
        <f t="shared" si="16"/>
        <v/>
      </c>
      <c r="N190" s="320">
        <f t="shared" si="17"/>
        <v>78102.06</v>
      </c>
      <c r="O190" s="399">
        <f t="shared" si="14"/>
        <v>7224.15</v>
      </c>
      <c r="P190" s="323">
        <f t="shared" si="15"/>
        <v>-70877.91</v>
      </c>
    </row>
    <row r="191" spans="1:16" x14ac:dyDescent="0.2">
      <c r="A191" s="41" t="s">
        <v>431</v>
      </c>
      <c r="B191" s="42"/>
      <c r="C191" s="42" t="s">
        <v>432</v>
      </c>
      <c r="D191" s="403"/>
      <c r="E191" s="404"/>
      <c r="F191" s="405" t="s">
        <v>647</v>
      </c>
      <c r="G191" s="320">
        <v>0</v>
      </c>
      <c r="I191" s="399">
        <v>0</v>
      </c>
      <c r="J191" s="399">
        <v>0</v>
      </c>
      <c r="K191" s="98"/>
      <c r="L191" s="98"/>
      <c r="M191" s="320" t="str">
        <f t="shared" si="16"/>
        <v/>
      </c>
      <c r="N191" s="320">
        <f t="shared" si="17"/>
        <v>0</v>
      </c>
      <c r="O191" s="399">
        <f t="shared" si="14"/>
        <v>0</v>
      </c>
      <c r="P191" s="323">
        <f t="shared" si="15"/>
        <v>0</v>
      </c>
    </row>
    <row r="192" spans="1:16" x14ac:dyDescent="0.2">
      <c r="A192" s="43" t="s">
        <v>433</v>
      </c>
      <c r="B192" s="42"/>
      <c r="C192" s="42" t="s">
        <v>434</v>
      </c>
      <c r="D192" s="403"/>
      <c r="E192" s="404"/>
      <c r="F192" s="405" t="s">
        <v>647</v>
      </c>
      <c r="G192" s="320">
        <v>0</v>
      </c>
      <c r="I192" s="399">
        <v>0</v>
      </c>
      <c r="J192" s="399">
        <v>0</v>
      </c>
      <c r="K192" s="98"/>
      <c r="L192" s="98"/>
      <c r="M192" s="320" t="str">
        <f t="shared" si="16"/>
        <v/>
      </c>
      <c r="N192" s="320">
        <f t="shared" si="17"/>
        <v>0</v>
      </c>
      <c r="O192" s="399">
        <f t="shared" si="14"/>
        <v>0</v>
      </c>
      <c r="P192" s="323">
        <f t="shared" si="15"/>
        <v>0</v>
      </c>
    </row>
    <row r="193" spans="1:16" x14ac:dyDescent="0.2">
      <c r="A193" s="41" t="s">
        <v>435</v>
      </c>
      <c r="B193" s="42"/>
      <c r="C193" s="42" t="s">
        <v>436</v>
      </c>
      <c r="D193" s="403"/>
      <c r="E193" s="404"/>
      <c r="F193" s="405" t="s">
        <v>647</v>
      </c>
      <c r="G193" s="320">
        <v>0</v>
      </c>
      <c r="I193" s="399">
        <v>0</v>
      </c>
      <c r="J193" s="399">
        <v>0</v>
      </c>
      <c r="K193" s="98"/>
      <c r="L193" s="98"/>
      <c r="M193" s="320" t="str">
        <f t="shared" si="16"/>
        <v/>
      </c>
      <c r="N193" s="320">
        <f t="shared" si="17"/>
        <v>0</v>
      </c>
      <c r="O193" s="399">
        <f t="shared" si="14"/>
        <v>0</v>
      </c>
      <c r="P193" s="323">
        <f t="shared" si="15"/>
        <v>0</v>
      </c>
    </row>
    <row r="194" spans="1:16" x14ac:dyDescent="0.2">
      <c r="A194" s="41" t="s">
        <v>437</v>
      </c>
      <c r="B194" s="42"/>
      <c r="C194" s="42" t="s">
        <v>438</v>
      </c>
      <c r="D194" s="403"/>
      <c r="E194" s="404"/>
      <c r="F194" s="405" t="s">
        <v>647</v>
      </c>
      <c r="G194" s="320">
        <v>0</v>
      </c>
      <c r="I194" s="399">
        <v>0</v>
      </c>
      <c r="J194" s="399">
        <v>0</v>
      </c>
      <c r="K194" s="98"/>
      <c r="L194" s="98"/>
      <c r="M194" s="320" t="str">
        <f t="shared" si="16"/>
        <v/>
      </c>
      <c r="N194" s="320">
        <f t="shared" si="17"/>
        <v>0</v>
      </c>
      <c r="O194" s="399">
        <f t="shared" si="14"/>
        <v>0</v>
      </c>
      <c r="P194" s="323">
        <f t="shared" si="15"/>
        <v>0</v>
      </c>
    </row>
    <row r="195" spans="1:16" x14ac:dyDescent="0.2">
      <c r="A195" s="41" t="s">
        <v>439</v>
      </c>
      <c r="B195" s="42"/>
      <c r="C195" s="42" t="s">
        <v>440</v>
      </c>
      <c r="D195" s="403"/>
      <c r="E195" s="404"/>
      <c r="F195" s="405" t="s">
        <v>647</v>
      </c>
      <c r="G195" s="320">
        <v>35100.33</v>
      </c>
      <c r="I195" s="399">
        <v>0</v>
      </c>
      <c r="J195" s="399">
        <v>35100.33</v>
      </c>
      <c r="K195" s="98"/>
      <c r="L195" s="98"/>
      <c r="M195" s="320" t="str">
        <f t="shared" si="16"/>
        <v/>
      </c>
      <c r="N195" s="320">
        <f t="shared" si="17"/>
        <v>35100.33</v>
      </c>
      <c r="O195" s="399">
        <f t="shared" si="14"/>
        <v>35100.33</v>
      </c>
      <c r="P195" s="323">
        <f t="shared" si="15"/>
        <v>0</v>
      </c>
    </row>
    <row r="196" spans="1:16" x14ac:dyDescent="0.2">
      <c r="A196" s="41" t="s">
        <v>441</v>
      </c>
      <c r="B196" s="42"/>
      <c r="C196" s="42" t="s">
        <v>442</v>
      </c>
      <c r="D196" s="403"/>
      <c r="E196" s="404"/>
      <c r="F196" s="405" t="s">
        <v>647</v>
      </c>
      <c r="G196" s="320">
        <v>0</v>
      </c>
      <c r="I196" s="399">
        <v>0</v>
      </c>
      <c r="J196" s="399">
        <v>0</v>
      </c>
      <c r="K196" s="98"/>
      <c r="L196" s="98"/>
      <c r="M196" s="320" t="str">
        <f t="shared" si="16"/>
        <v/>
      </c>
      <c r="N196" s="320">
        <f t="shared" si="17"/>
        <v>0</v>
      </c>
      <c r="O196" s="399">
        <f t="shared" si="14"/>
        <v>0</v>
      </c>
      <c r="P196" s="323">
        <f t="shared" si="15"/>
        <v>0</v>
      </c>
    </row>
    <row r="197" spans="1:16" x14ac:dyDescent="0.2">
      <c r="A197" s="41" t="s">
        <v>443</v>
      </c>
      <c r="B197" s="42"/>
      <c r="C197" s="42" t="s">
        <v>444</v>
      </c>
      <c r="D197" s="403"/>
      <c r="E197" s="404"/>
      <c r="F197" s="405" t="s">
        <v>647</v>
      </c>
      <c r="G197" s="320">
        <v>70855.13</v>
      </c>
      <c r="I197" s="399">
        <v>0</v>
      </c>
      <c r="J197" s="399">
        <v>3476.34</v>
      </c>
      <c r="K197" s="98"/>
      <c r="L197" s="98"/>
      <c r="M197" s="320" t="str">
        <f t="shared" si="16"/>
        <v/>
      </c>
      <c r="N197" s="320">
        <f t="shared" si="17"/>
        <v>70855.13</v>
      </c>
      <c r="O197" s="399">
        <f t="shared" si="14"/>
        <v>3476.34</v>
      </c>
      <c r="P197" s="323">
        <f t="shared" si="15"/>
        <v>-67378.790000000008</v>
      </c>
    </row>
    <row r="198" spans="1:16" x14ac:dyDescent="0.2">
      <c r="A198" s="41" t="s">
        <v>445</v>
      </c>
      <c r="B198" s="42"/>
      <c r="C198" s="42" t="s">
        <v>446</v>
      </c>
      <c r="D198" s="403"/>
      <c r="E198" s="404"/>
      <c r="F198" s="405" t="s">
        <v>647</v>
      </c>
      <c r="G198" s="320">
        <v>16200.19</v>
      </c>
      <c r="I198" s="399">
        <v>0</v>
      </c>
      <c r="J198" s="399">
        <v>16200.19</v>
      </c>
      <c r="K198" s="98"/>
      <c r="L198" s="98"/>
      <c r="M198" s="320" t="str">
        <f t="shared" si="16"/>
        <v/>
      </c>
      <c r="N198" s="320">
        <f t="shared" si="17"/>
        <v>16200.19</v>
      </c>
      <c r="O198" s="399">
        <f t="shared" si="14"/>
        <v>16200.19</v>
      </c>
      <c r="P198" s="323">
        <f t="shared" si="15"/>
        <v>0</v>
      </c>
    </row>
    <row r="199" spans="1:16" x14ac:dyDescent="0.2">
      <c r="A199" s="2" t="s">
        <v>447</v>
      </c>
      <c r="B199" s="42"/>
      <c r="C199" s="42" t="s">
        <v>448</v>
      </c>
      <c r="D199" s="403"/>
      <c r="E199" s="404"/>
      <c r="F199" s="405" t="s">
        <v>647</v>
      </c>
      <c r="G199" s="320">
        <v>0</v>
      </c>
      <c r="I199" s="399">
        <v>0</v>
      </c>
      <c r="J199" s="399">
        <v>0</v>
      </c>
      <c r="K199" s="98"/>
      <c r="L199" s="98"/>
      <c r="M199" s="320" t="str">
        <f t="shared" si="16"/>
        <v/>
      </c>
      <c r="N199" s="320">
        <f t="shared" si="17"/>
        <v>0</v>
      </c>
      <c r="O199" s="399">
        <f t="shared" si="14"/>
        <v>0</v>
      </c>
      <c r="P199" s="323">
        <f t="shared" si="15"/>
        <v>0</v>
      </c>
    </row>
    <row r="200" spans="1:16" x14ac:dyDescent="0.2">
      <c r="A200" s="47" t="s">
        <v>449</v>
      </c>
      <c r="B200" s="42"/>
      <c r="C200" s="42" t="s">
        <v>450</v>
      </c>
      <c r="D200" s="403"/>
      <c r="E200" s="404"/>
      <c r="F200" s="405" t="s">
        <v>647</v>
      </c>
      <c r="G200" s="320">
        <v>0</v>
      </c>
      <c r="I200" s="399">
        <v>0</v>
      </c>
      <c r="J200" s="399">
        <v>0</v>
      </c>
      <c r="K200" s="98"/>
      <c r="L200" s="98"/>
      <c r="M200" s="320" t="str">
        <f t="shared" ref="M200:M207" si="18">F200</f>
        <v/>
      </c>
      <c r="N200" s="320">
        <f t="shared" ref="N200:N207" si="19">G200</f>
        <v>0</v>
      </c>
      <c r="O200" s="399">
        <f t="shared" si="14"/>
        <v>0</v>
      </c>
      <c r="P200" s="323">
        <f t="shared" si="15"/>
        <v>0</v>
      </c>
    </row>
    <row r="201" spans="1:16" x14ac:dyDescent="0.2">
      <c r="A201" s="41" t="s">
        <v>451</v>
      </c>
      <c r="B201" s="42"/>
      <c r="C201" s="42" t="s">
        <v>452</v>
      </c>
      <c r="D201" s="403"/>
      <c r="E201" s="404"/>
      <c r="F201" s="405" t="s">
        <v>647</v>
      </c>
      <c r="G201" s="320">
        <v>0</v>
      </c>
      <c r="I201" s="399">
        <v>0</v>
      </c>
      <c r="J201" s="399">
        <v>0</v>
      </c>
      <c r="K201" s="98"/>
      <c r="L201" s="98"/>
      <c r="M201" s="320" t="str">
        <f t="shared" si="18"/>
        <v/>
      </c>
      <c r="N201" s="320">
        <f t="shared" si="19"/>
        <v>0</v>
      </c>
      <c r="O201" s="399">
        <f t="shared" ref="O201:O208" si="20">+I201+J201</f>
        <v>0</v>
      </c>
      <c r="P201" s="323">
        <f t="shared" ref="P201:P207" si="21">+O201-SUM(M201:N201)</f>
        <v>0</v>
      </c>
    </row>
    <row r="202" spans="1:16" x14ac:dyDescent="0.2">
      <c r="A202" s="41" t="s">
        <v>453</v>
      </c>
      <c r="B202" s="42"/>
      <c r="C202" s="42" t="s">
        <v>454</v>
      </c>
      <c r="D202" s="403">
        <v>0</v>
      </c>
      <c r="E202" s="404"/>
      <c r="F202" s="405" t="s">
        <v>647</v>
      </c>
      <c r="G202" s="320">
        <v>0</v>
      </c>
      <c r="I202" s="399">
        <v>0</v>
      </c>
      <c r="J202" s="399">
        <v>0</v>
      </c>
      <c r="K202" s="98"/>
      <c r="L202" s="98"/>
      <c r="M202" s="320" t="str">
        <f t="shared" si="18"/>
        <v/>
      </c>
      <c r="N202" s="320">
        <f t="shared" si="19"/>
        <v>0</v>
      </c>
      <c r="O202" s="399">
        <f t="shared" si="20"/>
        <v>0</v>
      </c>
      <c r="P202" s="323">
        <f t="shared" si="21"/>
        <v>0</v>
      </c>
    </row>
    <row r="203" spans="1:16" x14ac:dyDescent="0.2">
      <c r="A203" s="41" t="s">
        <v>455</v>
      </c>
      <c r="B203" s="42"/>
      <c r="C203" s="42" t="s">
        <v>456</v>
      </c>
      <c r="D203" s="403">
        <v>0</v>
      </c>
      <c r="E203" s="404"/>
      <c r="F203" s="405" t="s">
        <v>647</v>
      </c>
      <c r="G203" s="320">
        <v>0</v>
      </c>
      <c r="I203" s="399">
        <v>0</v>
      </c>
      <c r="J203" s="399">
        <v>0</v>
      </c>
      <c r="K203" s="98"/>
      <c r="L203" s="98"/>
      <c r="M203" s="320" t="str">
        <f t="shared" si="18"/>
        <v/>
      </c>
      <c r="N203" s="320">
        <f t="shared" si="19"/>
        <v>0</v>
      </c>
      <c r="O203" s="399">
        <f t="shared" si="20"/>
        <v>0</v>
      </c>
      <c r="P203" s="323">
        <f t="shared" si="21"/>
        <v>0</v>
      </c>
    </row>
    <row r="204" spans="1:16" x14ac:dyDescent="0.2">
      <c r="A204" s="43" t="s">
        <v>457</v>
      </c>
      <c r="B204" s="42"/>
      <c r="C204" s="42" t="s">
        <v>458</v>
      </c>
      <c r="D204" s="403">
        <v>0</v>
      </c>
      <c r="E204" s="404"/>
      <c r="F204" s="405" t="s">
        <v>647</v>
      </c>
      <c r="G204" s="320">
        <v>0</v>
      </c>
      <c r="I204" s="399">
        <v>0</v>
      </c>
      <c r="J204" s="399">
        <v>0</v>
      </c>
      <c r="K204" s="98"/>
      <c r="L204" s="98"/>
      <c r="M204" s="320" t="str">
        <f t="shared" si="18"/>
        <v/>
      </c>
      <c r="N204" s="320">
        <f t="shared" si="19"/>
        <v>0</v>
      </c>
      <c r="O204" s="399">
        <f t="shared" si="20"/>
        <v>0</v>
      </c>
      <c r="P204" s="323">
        <f t="shared" si="21"/>
        <v>0</v>
      </c>
    </row>
    <row r="205" spans="1:16" x14ac:dyDescent="0.2">
      <c r="A205" s="43" t="s">
        <v>459</v>
      </c>
      <c r="B205" s="42"/>
      <c r="C205" s="42" t="s">
        <v>460</v>
      </c>
      <c r="D205" s="403">
        <v>0</v>
      </c>
      <c r="E205" s="404"/>
      <c r="F205" s="405" t="s">
        <v>647</v>
      </c>
      <c r="G205" s="320">
        <v>0</v>
      </c>
      <c r="I205" s="399">
        <v>0</v>
      </c>
      <c r="J205" s="399">
        <v>0</v>
      </c>
      <c r="K205" s="98"/>
      <c r="L205" s="98"/>
      <c r="M205" s="320" t="str">
        <f t="shared" si="18"/>
        <v/>
      </c>
      <c r="N205" s="320">
        <f t="shared" si="19"/>
        <v>0</v>
      </c>
      <c r="O205" s="399">
        <f t="shared" si="20"/>
        <v>0</v>
      </c>
      <c r="P205" s="323">
        <f t="shared" si="21"/>
        <v>0</v>
      </c>
    </row>
    <row r="206" spans="1:16" x14ac:dyDescent="0.2">
      <c r="A206" s="43" t="s">
        <v>564</v>
      </c>
      <c r="B206" s="42"/>
      <c r="C206" s="42" t="s">
        <v>570</v>
      </c>
      <c r="D206" s="403">
        <v>0</v>
      </c>
      <c r="E206" s="404"/>
      <c r="F206" s="405" t="s">
        <v>647</v>
      </c>
      <c r="G206" s="320">
        <v>0</v>
      </c>
      <c r="I206" s="399">
        <v>0</v>
      </c>
      <c r="J206" s="399">
        <v>0</v>
      </c>
      <c r="K206" s="98"/>
      <c r="L206" s="98"/>
      <c r="M206" s="320" t="str">
        <f t="shared" si="18"/>
        <v/>
      </c>
      <c r="N206" s="320">
        <f t="shared" si="19"/>
        <v>0</v>
      </c>
      <c r="O206" s="399">
        <f t="shared" si="20"/>
        <v>0</v>
      </c>
      <c r="P206" s="323">
        <f t="shared" si="21"/>
        <v>0</v>
      </c>
    </row>
    <row r="207" spans="1:16" x14ac:dyDescent="0.2">
      <c r="A207" s="50" t="s">
        <v>581</v>
      </c>
      <c r="B207" s="42"/>
      <c r="C207" s="12" t="s">
        <v>582</v>
      </c>
      <c r="D207" s="403">
        <v>0</v>
      </c>
      <c r="E207" s="404"/>
      <c r="F207" s="405" t="s">
        <v>647</v>
      </c>
      <c r="G207" s="320">
        <v>0</v>
      </c>
      <c r="I207" s="399">
        <v>0</v>
      </c>
      <c r="J207" s="399">
        <v>0</v>
      </c>
      <c r="K207" s="98"/>
      <c r="L207" s="98"/>
      <c r="M207" s="320" t="str">
        <f t="shared" si="18"/>
        <v/>
      </c>
      <c r="N207" s="320">
        <f t="shared" si="19"/>
        <v>0</v>
      </c>
      <c r="O207" s="399">
        <f t="shared" si="20"/>
        <v>0</v>
      </c>
      <c r="P207" s="323">
        <f t="shared" si="21"/>
        <v>0</v>
      </c>
    </row>
    <row r="208" spans="1:16" ht="13.5" thickBot="1" x14ac:dyDescent="0.25">
      <c r="A208" s="50"/>
      <c r="B208" s="42"/>
      <c r="C208" s="12"/>
      <c r="D208" s="403"/>
      <c r="E208" s="404"/>
      <c r="F208" s="409"/>
      <c r="G208" s="409"/>
      <c r="I208" s="399">
        <v>0</v>
      </c>
      <c r="J208" s="399"/>
      <c r="K208" s="98"/>
      <c r="L208" s="98"/>
      <c r="M208" s="401"/>
      <c r="N208" s="401"/>
      <c r="O208" s="399">
        <f t="shared" si="20"/>
        <v>0</v>
      </c>
      <c r="P208" s="323"/>
    </row>
    <row r="209" spans="1:16" ht="13.5" thickBot="1" x14ac:dyDescent="0.25">
      <c r="A209" s="24"/>
      <c r="B209" s="25"/>
      <c r="C209" s="25"/>
      <c r="D209" s="410">
        <f>SUM(D8:D207)</f>
        <v>28644361.000000007</v>
      </c>
      <c r="E209" s="411"/>
      <c r="F209" s="412">
        <f>SUM(F8:F207)</f>
        <v>28244360.999999993</v>
      </c>
      <c r="G209" s="412">
        <f>SUM(G8:G207)</f>
        <v>6820588.419999999</v>
      </c>
      <c r="I209" s="402">
        <f t="shared" ref="I209:J209" si="22">SUM(I8:I207)</f>
        <v>125032205.74999993</v>
      </c>
      <c r="J209" s="402">
        <f t="shared" si="22"/>
        <v>6732778.3699999992</v>
      </c>
      <c r="K209" s="98"/>
      <c r="L209" s="98"/>
      <c r="M209" s="412">
        <f t="shared" ref="M209:P209" si="23">SUM(M8:M207)</f>
        <v>28244360.999999993</v>
      </c>
      <c r="N209" s="412">
        <f t="shared" si="23"/>
        <v>6820588.419999999</v>
      </c>
      <c r="O209" s="402">
        <f t="shared" si="23"/>
        <v>131764984.11999995</v>
      </c>
      <c r="P209" s="413">
        <f t="shared" si="23"/>
        <v>96700034.700000033</v>
      </c>
    </row>
    <row r="210" spans="1:16" x14ac:dyDescent="0.2">
      <c r="F210" s="152"/>
    </row>
    <row r="211" spans="1:16" x14ac:dyDescent="0.2">
      <c r="F211" s="82"/>
      <c r="J211" s="3" t="s">
        <v>492</v>
      </c>
    </row>
  </sheetData>
  <mergeCells count="3">
    <mergeCell ref="I4:J4"/>
    <mergeCell ref="F4:G4"/>
    <mergeCell ref="M5:O5"/>
  </mergeCells>
  <phoneticPr fontId="9" type="noConversion"/>
  <conditionalFormatting sqref="D8:D208">
    <cfRule type="cellIs" dxfId="10" priority="5" stopIfTrue="1" operator="equal">
      <formula>0</formula>
    </cfRule>
  </conditionalFormatting>
  <conditionalFormatting sqref="G8:H207 G207">
    <cfRule type="cellIs" dxfId="9" priority="8" stopIfTrue="1" operator="equal">
      <formula>0</formula>
    </cfRule>
  </conditionalFormatting>
  <conditionalFormatting sqref="H208">
    <cfRule type="cellIs" dxfId="8" priority="20" stopIfTrue="1" operator="equal">
      <formula>0</formula>
    </cfRule>
  </conditionalFormatting>
  <conditionalFormatting sqref="I8:J209">
    <cfRule type="cellIs" dxfId="7" priority="1" stopIfTrue="1" operator="equal">
      <formula>0</formula>
    </cfRule>
  </conditionalFormatting>
  <conditionalFormatting sqref="M8:O208">
    <cfRule type="cellIs" dxfId="6" priority="4" stopIfTrue="1" operator="equal">
      <formula>0</formula>
    </cfRule>
  </conditionalFormatting>
  <pageMargins left="0.75" right="0.75" top="1" bottom="1" header="0.5" footer="0.5"/>
  <pageSetup scale="82" fitToHeight="0" orientation="landscape" r:id="rId1"/>
  <headerFooter alignWithMargins="0">
    <oddFooter>&amp;LCDE, Public School Finance&amp;C&amp;P&amp;R&amp;D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215"/>
  <sheetViews>
    <sheetView zoomScale="81" zoomScaleNormal="81" workbookViewId="0">
      <pane ySplit="7" topLeftCell="A203" activePane="bottomLeft" state="frozen"/>
      <selection activeCell="B1" sqref="B1"/>
      <selection pane="bottomLeft" activeCell="D1" sqref="D1:J4"/>
    </sheetView>
  </sheetViews>
  <sheetFormatPr defaultRowHeight="12.75" x14ac:dyDescent="0.2"/>
  <cols>
    <col min="1" max="1" width="10" style="1" bestFit="1" customWidth="1"/>
    <col min="2" max="2" width="14.42578125" style="1" bestFit="1" customWidth="1"/>
    <col min="3" max="3" width="45.42578125" style="1" bestFit="1" customWidth="1"/>
    <col min="4" max="4" width="17" customWidth="1"/>
    <col min="5" max="5" width="2.42578125" customWidth="1"/>
    <col min="6" max="7" width="21" bestFit="1" customWidth="1"/>
    <col min="8" max="8" width="17.140625" customWidth="1"/>
    <col min="9" max="9" width="2.140625" bestFit="1" customWidth="1"/>
    <col min="10" max="10" width="10" bestFit="1" customWidth="1"/>
    <col min="11" max="11" width="4.85546875" bestFit="1" customWidth="1"/>
    <col min="12" max="12" width="25.28515625" bestFit="1" customWidth="1"/>
  </cols>
  <sheetData>
    <row r="1" spans="1:10" x14ac:dyDescent="0.2">
      <c r="C1" s="56"/>
      <c r="D1" s="493"/>
      <c r="E1" s="494"/>
      <c r="F1" s="493"/>
      <c r="G1" s="493"/>
      <c r="H1" s="493"/>
      <c r="I1" s="494"/>
      <c r="J1" s="494"/>
    </row>
    <row r="2" spans="1:10" x14ac:dyDescent="0.2">
      <c r="D2" s="494"/>
      <c r="E2" s="494"/>
      <c r="F2" s="494"/>
      <c r="G2" s="494"/>
      <c r="H2" s="494"/>
      <c r="I2" s="494"/>
      <c r="J2" s="494"/>
    </row>
    <row r="3" spans="1:10" x14ac:dyDescent="0.2">
      <c r="D3" s="494"/>
      <c r="E3" s="494"/>
      <c r="F3" s="494"/>
      <c r="G3" s="494"/>
      <c r="H3" s="494"/>
      <c r="I3" s="494"/>
      <c r="J3" s="494"/>
    </row>
    <row r="4" spans="1:10" ht="13.5" thickBot="1" x14ac:dyDescent="0.25">
      <c r="D4" s="494"/>
      <c r="E4" s="494"/>
      <c r="F4" s="494"/>
      <c r="G4" s="494"/>
      <c r="H4" s="494"/>
      <c r="I4" s="494"/>
      <c r="J4" s="494"/>
    </row>
    <row r="5" spans="1:10" ht="39.75" customHeight="1" thickBot="1" x14ac:dyDescent="0.25">
      <c r="D5" s="312" t="s">
        <v>606</v>
      </c>
      <c r="F5" s="479" t="s">
        <v>631</v>
      </c>
      <c r="G5" s="480"/>
      <c r="H5" s="311" t="s">
        <v>643</v>
      </c>
    </row>
    <row r="6" spans="1:10" ht="13.5" thickBot="1" x14ac:dyDescent="0.25">
      <c r="A6" s="7"/>
      <c r="B6" s="8"/>
      <c r="C6" s="9"/>
      <c r="D6" s="4" t="s">
        <v>671</v>
      </c>
      <c r="E6" s="31"/>
      <c r="F6" s="165" t="s">
        <v>649</v>
      </c>
      <c r="G6" s="162" t="str">
        <f>+F6</f>
        <v>FY21-22</v>
      </c>
      <c r="H6" s="353"/>
    </row>
    <row r="7" spans="1:10" ht="54" customHeight="1" thickBot="1" x14ac:dyDescent="0.25">
      <c r="A7" s="38" t="s">
        <v>0</v>
      </c>
      <c r="B7" s="39" t="s">
        <v>1</v>
      </c>
      <c r="C7" s="40" t="s">
        <v>2</v>
      </c>
      <c r="D7" s="15" t="s">
        <v>629</v>
      </c>
      <c r="E7" s="32"/>
      <c r="F7" s="183" t="s">
        <v>629</v>
      </c>
      <c r="G7" s="297" t="s">
        <v>630</v>
      </c>
      <c r="H7" s="354" t="s">
        <v>625</v>
      </c>
      <c r="I7" s="3"/>
    </row>
    <row r="8" spans="1:10" x14ac:dyDescent="0.2">
      <c r="A8" s="19" t="s">
        <v>3</v>
      </c>
      <c r="B8" s="12" t="s">
        <v>4</v>
      </c>
      <c r="C8" s="20" t="s">
        <v>5</v>
      </c>
      <c r="D8" s="347">
        <v>0</v>
      </c>
      <c r="E8" s="348"/>
      <c r="F8" s="349">
        <v>0</v>
      </c>
      <c r="G8" s="345">
        <v>0</v>
      </c>
      <c r="H8" s="323">
        <v>0</v>
      </c>
      <c r="I8" s="3"/>
    </row>
    <row r="9" spans="1:10" x14ac:dyDescent="0.2">
      <c r="A9" s="19" t="s">
        <v>6</v>
      </c>
      <c r="B9" s="12" t="s">
        <v>4</v>
      </c>
      <c r="C9" s="20" t="s">
        <v>7</v>
      </c>
      <c r="D9" s="347">
        <v>0</v>
      </c>
      <c r="E9" s="348"/>
      <c r="F9" s="349">
        <v>0</v>
      </c>
      <c r="G9" s="345">
        <v>6685.27</v>
      </c>
      <c r="H9" s="323">
        <v>6685.27</v>
      </c>
      <c r="I9" s="3"/>
    </row>
    <row r="10" spans="1:10" x14ac:dyDescent="0.2">
      <c r="A10" s="19" t="s">
        <v>8</v>
      </c>
      <c r="B10" s="12" t="s">
        <v>4</v>
      </c>
      <c r="C10" s="20" t="s">
        <v>9</v>
      </c>
      <c r="D10" s="347">
        <v>0</v>
      </c>
      <c r="E10" s="348"/>
      <c r="F10" s="349">
        <v>0</v>
      </c>
      <c r="G10" s="345">
        <v>0</v>
      </c>
      <c r="H10" s="323">
        <v>0</v>
      </c>
      <c r="I10" s="3"/>
    </row>
    <row r="11" spans="1:10" x14ac:dyDescent="0.2">
      <c r="A11" s="19" t="s">
        <v>10</v>
      </c>
      <c r="B11" s="12" t="s">
        <v>4</v>
      </c>
      <c r="C11" s="20" t="s">
        <v>11</v>
      </c>
      <c r="D11" s="347">
        <v>0</v>
      </c>
      <c r="E11" s="348"/>
      <c r="F11" s="349">
        <v>0</v>
      </c>
      <c r="G11" s="345">
        <v>0</v>
      </c>
      <c r="H11" s="323">
        <v>0</v>
      </c>
      <c r="I11" s="3"/>
    </row>
    <row r="12" spans="1:10" x14ac:dyDescent="0.2">
      <c r="A12" s="19" t="s">
        <v>12</v>
      </c>
      <c r="B12" s="12" t="s">
        <v>4</v>
      </c>
      <c r="C12" s="20" t="s">
        <v>13</v>
      </c>
      <c r="D12" s="347">
        <v>0</v>
      </c>
      <c r="E12" s="348"/>
      <c r="F12" s="349">
        <v>0</v>
      </c>
      <c r="G12" s="345">
        <v>0</v>
      </c>
      <c r="H12" s="323">
        <v>0</v>
      </c>
      <c r="I12" s="3"/>
    </row>
    <row r="13" spans="1:10" x14ac:dyDescent="0.2">
      <c r="A13" s="19" t="s">
        <v>14</v>
      </c>
      <c r="B13" s="12" t="s">
        <v>4</v>
      </c>
      <c r="C13" s="20" t="s">
        <v>15</v>
      </c>
      <c r="D13" s="347">
        <v>0</v>
      </c>
      <c r="E13" s="348"/>
      <c r="F13" s="349">
        <v>0</v>
      </c>
      <c r="G13" s="345">
        <v>0</v>
      </c>
      <c r="H13" s="323">
        <v>0</v>
      </c>
      <c r="I13" s="3"/>
    </row>
    <row r="14" spans="1:10" x14ac:dyDescent="0.2">
      <c r="A14" s="19" t="s">
        <v>16</v>
      </c>
      <c r="B14" s="12" t="s">
        <v>4</v>
      </c>
      <c r="C14" s="20" t="s">
        <v>17</v>
      </c>
      <c r="D14" s="347">
        <v>0</v>
      </c>
      <c r="E14" s="348"/>
      <c r="F14" s="349">
        <v>0</v>
      </c>
      <c r="G14" s="345">
        <v>0</v>
      </c>
      <c r="H14" s="323">
        <v>0</v>
      </c>
      <c r="I14" s="3"/>
    </row>
    <row r="15" spans="1:10" x14ac:dyDescent="0.2">
      <c r="A15" s="19" t="s">
        <v>18</v>
      </c>
      <c r="B15" s="12" t="s">
        <v>19</v>
      </c>
      <c r="C15" s="20" t="s">
        <v>20</v>
      </c>
      <c r="D15" s="347">
        <v>0</v>
      </c>
      <c r="E15" s="348"/>
      <c r="F15" s="349">
        <v>0</v>
      </c>
      <c r="G15" s="345">
        <v>0</v>
      </c>
      <c r="H15" s="323">
        <v>0</v>
      </c>
      <c r="I15" s="3"/>
    </row>
    <row r="16" spans="1:10" x14ac:dyDescent="0.2">
      <c r="A16" s="19" t="s">
        <v>21</v>
      </c>
      <c r="B16" s="12" t="s">
        <v>19</v>
      </c>
      <c r="C16" s="20" t="s">
        <v>22</v>
      </c>
      <c r="D16" s="347">
        <v>0</v>
      </c>
      <c r="E16" s="348"/>
      <c r="F16" s="349">
        <v>0</v>
      </c>
      <c r="G16" s="345">
        <v>0</v>
      </c>
      <c r="H16" s="323">
        <v>0</v>
      </c>
      <c r="I16" s="3"/>
    </row>
    <row r="17" spans="1:9" x14ac:dyDescent="0.2">
      <c r="A17" s="19" t="s">
        <v>23</v>
      </c>
      <c r="B17" s="12" t="s">
        <v>24</v>
      </c>
      <c r="C17" s="20" t="s">
        <v>25</v>
      </c>
      <c r="D17" s="347">
        <v>0</v>
      </c>
      <c r="E17" s="348"/>
      <c r="F17" s="349">
        <v>0</v>
      </c>
      <c r="G17" s="345">
        <v>10586.01</v>
      </c>
      <c r="H17" s="323">
        <v>10586.01</v>
      </c>
      <c r="I17" s="3"/>
    </row>
    <row r="18" spans="1:9" x14ac:dyDescent="0.2">
      <c r="A18" s="19" t="s">
        <v>26</v>
      </c>
      <c r="B18" s="12" t="s">
        <v>24</v>
      </c>
      <c r="C18" s="20" t="s">
        <v>27</v>
      </c>
      <c r="D18" s="347">
        <v>38984.400000000001</v>
      </c>
      <c r="E18" s="348"/>
      <c r="F18" s="349">
        <v>38984.400000000001</v>
      </c>
      <c r="G18" s="345">
        <v>31340.140000000003</v>
      </c>
      <c r="H18" s="323">
        <v>-7644.2599999999984</v>
      </c>
      <c r="I18" s="3"/>
    </row>
    <row r="19" spans="1:9" x14ac:dyDescent="0.2">
      <c r="A19" s="19" t="s">
        <v>28</v>
      </c>
      <c r="B19" s="12" t="s">
        <v>24</v>
      </c>
      <c r="C19" s="20" t="s">
        <v>29</v>
      </c>
      <c r="D19" s="347">
        <v>39200</v>
      </c>
      <c r="E19" s="348"/>
      <c r="F19" s="349">
        <v>39200</v>
      </c>
      <c r="G19" s="345">
        <v>37529.78</v>
      </c>
      <c r="H19" s="323">
        <v>-1670.2200000000012</v>
      </c>
      <c r="I19" s="3"/>
    </row>
    <row r="20" spans="1:9" x14ac:dyDescent="0.2">
      <c r="A20" s="19" t="s">
        <v>30</v>
      </c>
      <c r="B20" s="12" t="s">
        <v>24</v>
      </c>
      <c r="C20" s="20" t="s">
        <v>31</v>
      </c>
      <c r="D20" s="347">
        <v>0</v>
      </c>
      <c r="E20" s="348"/>
      <c r="F20" s="349">
        <v>0</v>
      </c>
      <c r="G20" s="345">
        <v>0</v>
      </c>
      <c r="H20" s="323">
        <v>0</v>
      </c>
      <c r="I20" s="3"/>
    </row>
    <row r="21" spans="1:9" x14ac:dyDescent="0.2">
      <c r="A21" s="19" t="s">
        <v>32</v>
      </c>
      <c r="B21" s="12" t="s">
        <v>24</v>
      </c>
      <c r="C21" s="20" t="s">
        <v>33</v>
      </c>
      <c r="D21" s="347">
        <v>0</v>
      </c>
      <c r="E21" s="348"/>
      <c r="F21" s="349">
        <v>0</v>
      </c>
      <c r="G21" s="345">
        <v>0</v>
      </c>
      <c r="H21" s="323">
        <v>0</v>
      </c>
      <c r="I21" s="3"/>
    </row>
    <row r="22" spans="1:9" x14ac:dyDescent="0.2">
      <c r="A22" s="19" t="s">
        <v>34</v>
      </c>
      <c r="B22" s="12" t="s">
        <v>24</v>
      </c>
      <c r="C22" s="20" t="s">
        <v>35</v>
      </c>
      <c r="D22" s="347">
        <v>0</v>
      </c>
      <c r="E22" s="348"/>
      <c r="F22" s="349">
        <v>0</v>
      </c>
      <c r="G22" s="345">
        <v>0</v>
      </c>
      <c r="H22" s="323">
        <v>0</v>
      </c>
      <c r="I22" s="3"/>
    </row>
    <row r="23" spans="1:9" x14ac:dyDescent="0.2">
      <c r="A23" s="19" t="s">
        <v>36</v>
      </c>
      <c r="B23" s="12" t="s">
        <v>24</v>
      </c>
      <c r="C23" s="20" t="s">
        <v>37</v>
      </c>
      <c r="D23" s="347">
        <v>0</v>
      </c>
      <c r="E23" s="348"/>
      <c r="F23" s="349">
        <v>0</v>
      </c>
      <c r="G23" s="345">
        <v>0</v>
      </c>
      <c r="H23" s="323">
        <v>0</v>
      </c>
      <c r="I23" s="3"/>
    </row>
    <row r="24" spans="1:9" x14ac:dyDescent="0.2">
      <c r="A24" s="19" t="s">
        <v>38</v>
      </c>
      <c r="B24" s="12" t="s">
        <v>39</v>
      </c>
      <c r="C24" s="20" t="s">
        <v>40</v>
      </c>
      <c r="D24" s="347">
        <v>0</v>
      </c>
      <c r="E24" s="348"/>
      <c r="F24" s="349">
        <v>0</v>
      </c>
      <c r="G24" s="345">
        <v>0</v>
      </c>
      <c r="H24" s="323">
        <v>0</v>
      </c>
      <c r="I24" s="3"/>
    </row>
    <row r="25" spans="1:9" x14ac:dyDescent="0.2">
      <c r="A25" s="19" t="s">
        <v>41</v>
      </c>
      <c r="B25" s="12" t="s">
        <v>42</v>
      </c>
      <c r="C25" s="20" t="s">
        <v>43</v>
      </c>
      <c r="D25" s="347">
        <v>0</v>
      </c>
      <c r="E25" s="348"/>
      <c r="F25" s="349">
        <v>0</v>
      </c>
      <c r="G25" s="345">
        <v>0</v>
      </c>
      <c r="H25" s="323">
        <v>0</v>
      </c>
      <c r="I25" s="3"/>
    </row>
    <row r="26" spans="1:9" x14ac:dyDescent="0.2">
      <c r="A26" s="19" t="s">
        <v>44</v>
      </c>
      <c r="B26" s="12" t="s">
        <v>42</v>
      </c>
      <c r="C26" s="20" t="s">
        <v>45</v>
      </c>
      <c r="D26" s="347">
        <v>0</v>
      </c>
      <c r="E26" s="348"/>
      <c r="F26" s="349">
        <v>0</v>
      </c>
      <c r="G26" s="345">
        <v>0</v>
      </c>
      <c r="H26" s="323">
        <v>0</v>
      </c>
      <c r="I26" s="3"/>
    </row>
    <row r="27" spans="1:9" x14ac:dyDescent="0.2">
      <c r="A27" s="19" t="s">
        <v>46</v>
      </c>
      <c r="B27" s="12" t="s">
        <v>42</v>
      </c>
      <c r="C27" s="20" t="s">
        <v>47</v>
      </c>
      <c r="D27" s="347">
        <v>0</v>
      </c>
      <c r="E27" s="348"/>
      <c r="F27" s="349">
        <v>0</v>
      </c>
      <c r="G27" s="345">
        <v>0</v>
      </c>
      <c r="H27" s="323">
        <v>0</v>
      </c>
      <c r="I27" s="3"/>
    </row>
    <row r="28" spans="1:9" x14ac:dyDescent="0.2">
      <c r="A28" s="19" t="s">
        <v>48</v>
      </c>
      <c r="B28" s="12" t="s">
        <v>42</v>
      </c>
      <c r="C28" s="20" t="s">
        <v>49</v>
      </c>
      <c r="D28" s="347">
        <v>0</v>
      </c>
      <c r="E28" s="348"/>
      <c r="F28" s="349">
        <v>0</v>
      </c>
      <c r="G28" s="345">
        <v>0</v>
      </c>
      <c r="H28" s="323">
        <v>0</v>
      </c>
      <c r="I28" s="3"/>
    </row>
    <row r="29" spans="1:9" x14ac:dyDescent="0.2">
      <c r="A29" s="19" t="s">
        <v>50</v>
      </c>
      <c r="B29" s="12" t="s">
        <v>42</v>
      </c>
      <c r="C29" s="20" t="s">
        <v>51</v>
      </c>
      <c r="D29" s="347">
        <v>0</v>
      </c>
      <c r="E29" s="348"/>
      <c r="F29" s="349">
        <v>0</v>
      </c>
      <c r="G29" s="345">
        <v>0</v>
      </c>
      <c r="H29" s="323">
        <v>0</v>
      </c>
      <c r="I29" s="3"/>
    </row>
    <row r="30" spans="1:9" x14ac:dyDescent="0.2">
      <c r="A30" s="19" t="s">
        <v>52</v>
      </c>
      <c r="B30" s="12" t="s">
        <v>53</v>
      </c>
      <c r="C30" s="20" t="s">
        <v>54</v>
      </c>
      <c r="D30" s="347">
        <v>28500</v>
      </c>
      <c r="E30" s="348"/>
      <c r="F30" s="349">
        <v>28500</v>
      </c>
      <c r="G30" s="345">
        <v>51469.11</v>
      </c>
      <c r="H30" s="323">
        <v>22969.11</v>
      </c>
      <c r="I30" s="3"/>
    </row>
    <row r="31" spans="1:9" x14ac:dyDescent="0.2">
      <c r="A31" s="19" t="s">
        <v>55</v>
      </c>
      <c r="B31" s="12" t="s">
        <v>53</v>
      </c>
      <c r="C31" s="20" t="s">
        <v>56</v>
      </c>
      <c r="D31" s="347">
        <v>0</v>
      </c>
      <c r="E31" s="348"/>
      <c r="F31" s="349">
        <v>0</v>
      </c>
      <c r="G31" s="345">
        <v>0</v>
      </c>
      <c r="H31" s="323">
        <v>0</v>
      </c>
      <c r="I31" s="3"/>
    </row>
    <row r="32" spans="1:9" x14ac:dyDescent="0.2">
      <c r="A32" s="19" t="s">
        <v>57</v>
      </c>
      <c r="B32" s="12" t="s">
        <v>58</v>
      </c>
      <c r="C32" s="20" t="s">
        <v>59</v>
      </c>
      <c r="D32" s="347">
        <v>0</v>
      </c>
      <c r="E32" s="348"/>
      <c r="F32" s="349">
        <v>0</v>
      </c>
      <c r="G32" s="345">
        <v>34139.480000000003</v>
      </c>
      <c r="H32" s="323">
        <v>34139.480000000003</v>
      </c>
      <c r="I32" s="3"/>
    </row>
    <row r="33" spans="1:9" x14ac:dyDescent="0.2">
      <c r="A33" s="19" t="s">
        <v>60</v>
      </c>
      <c r="B33" s="12" t="s">
        <v>58</v>
      </c>
      <c r="C33" s="20" t="s">
        <v>61</v>
      </c>
      <c r="D33" s="347">
        <v>0</v>
      </c>
      <c r="E33" s="348"/>
      <c r="F33" s="349">
        <v>0</v>
      </c>
      <c r="G33" s="345">
        <v>0</v>
      </c>
      <c r="H33" s="323">
        <v>0</v>
      </c>
      <c r="I33" s="3"/>
    </row>
    <row r="34" spans="1:9" x14ac:dyDescent="0.2">
      <c r="A34" s="19" t="s">
        <v>62</v>
      </c>
      <c r="B34" s="12" t="s">
        <v>63</v>
      </c>
      <c r="C34" s="20" t="s">
        <v>64</v>
      </c>
      <c r="D34" s="347">
        <v>0</v>
      </c>
      <c r="E34" s="348"/>
      <c r="F34" s="349">
        <v>0</v>
      </c>
      <c r="G34" s="345">
        <v>0</v>
      </c>
      <c r="H34" s="323">
        <v>0</v>
      </c>
      <c r="I34" s="3"/>
    </row>
    <row r="35" spans="1:9" x14ac:dyDescent="0.2">
      <c r="A35" s="19" t="s">
        <v>65</v>
      </c>
      <c r="B35" s="12" t="s">
        <v>63</v>
      </c>
      <c r="C35" s="20" t="s">
        <v>66</v>
      </c>
      <c r="D35" s="347">
        <v>39200</v>
      </c>
      <c r="E35" s="348"/>
      <c r="F35" s="349">
        <v>39200</v>
      </c>
      <c r="G35" s="345">
        <v>39200</v>
      </c>
      <c r="H35" s="323">
        <v>0</v>
      </c>
      <c r="I35" s="3"/>
    </row>
    <row r="36" spans="1:9" x14ac:dyDescent="0.2">
      <c r="A36" s="19" t="s">
        <v>67</v>
      </c>
      <c r="B36" s="12" t="s">
        <v>68</v>
      </c>
      <c r="C36" s="20" t="s">
        <v>69</v>
      </c>
      <c r="D36" s="347">
        <v>0</v>
      </c>
      <c r="E36" s="348"/>
      <c r="F36" s="349">
        <v>0</v>
      </c>
      <c r="G36" s="345">
        <v>0</v>
      </c>
      <c r="H36" s="323">
        <v>0</v>
      </c>
      <c r="I36" s="3"/>
    </row>
    <row r="37" spans="1:9" x14ac:dyDescent="0.2">
      <c r="A37" s="19" t="s">
        <v>70</v>
      </c>
      <c r="B37" s="12" t="s">
        <v>68</v>
      </c>
      <c r="C37" s="20" t="s">
        <v>71</v>
      </c>
      <c r="D37" s="347">
        <v>0</v>
      </c>
      <c r="E37" s="348"/>
      <c r="F37" s="349">
        <v>0</v>
      </c>
      <c r="G37" s="345">
        <v>0</v>
      </c>
      <c r="H37" s="323">
        <v>0</v>
      </c>
      <c r="I37" s="3"/>
    </row>
    <row r="38" spans="1:9" x14ac:dyDescent="0.2">
      <c r="A38" s="19" t="s">
        <v>72</v>
      </c>
      <c r="B38" s="12" t="s">
        <v>73</v>
      </c>
      <c r="C38" s="20" t="s">
        <v>74</v>
      </c>
      <c r="D38" s="347">
        <v>0</v>
      </c>
      <c r="E38" s="348"/>
      <c r="F38" s="349">
        <v>0</v>
      </c>
      <c r="G38" s="345">
        <v>0</v>
      </c>
      <c r="H38" s="323">
        <v>0</v>
      </c>
      <c r="I38" s="3"/>
    </row>
    <row r="39" spans="1:9" x14ac:dyDescent="0.2">
      <c r="A39" s="19" t="s">
        <v>75</v>
      </c>
      <c r="B39" s="12" t="s">
        <v>76</v>
      </c>
      <c r="C39" s="20" t="s">
        <v>77</v>
      </c>
      <c r="D39" s="347">
        <v>0</v>
      </c>
      <c r="E39" s="348"/>
      <c r="F39" s="349">
        <v>0</v>
      </c>
      <c r="G39" s="345">
        <v>0</v>
      </c>
      <c r="H39" s="323">
        <v>0</v>
      </c>
      <c r="I39" s="3"/>
    </row>
    <row r="40" spans="1:9" x14ac:dyDescent="0.2">
      <c r="A40" s="19" t="s">
        <v>78</v>
      </c>
      <c r="B40" s="12" t="s">
        <v>76</v>
      </c>
      <c r="C40" s="20" t="s">
        <v>79</v>
      </c>
      <c r="D40" s="347">
        <v>0</v>
      </c>
      <c r="E40" s="348"/>
      <c r="F40" s="349">
        <v>0</v>
      </c>
      <c r="G40" s="345">
        <v>0</v>
      </c>
      <c r="H40" s="323">
        <v>0</v>
      </c>
      <c r="I40" s="3"/>
    </row>
    <row r="41" spans="1:9" x14ac:dyDescent="0.2">
      <c r="A41" s="19" t="s">
        <v>80</v>
      </c>
      <c r="B41" s="12" t="s">
        <v>76</v>
      </c>
      <c r="C41" s="20" t="s">
        <v>81</v>
      </c>
      <c r="D41" s="347">
        <v>0</v>
      </c>
      <c r="E41" s="348"/>
      <c r="F41" s="349">
        <v>0</v>
      </c>
      <c r="G41" s="345">
        <v>0</v>
      </c>
      <c r="H41" s="323">
        <v>0</v>
      </c>
      <c r="I41" s="3"/>
    </row>
    <row r="42" spans="1:9" x14ac:dyDescent="0.2">
      <c r="A42" s="19" t="s">
        <v>82</v>
      </c>
      <c r="B42" s="12" t="s">
        <v>83</v>
      </c>
      <c r="C42" s="20" t="s">
        <v>84</v>
      </c>
      <c r="D42" s="347">
        <v>0</v>
      </c>
      <c r="E42" s="348"/>
      <c r="F42" s="349">
        <v>0</v>
      </c>
      <c r="G42" s="345">
        <v>0</v>
      </c>
      <c r="H42" s="323">
        <v>0</v>
      </c>
      <c r="I42" s="3"/>
    </row>
    <row r="43" spans="1:9" x14ac:dyDescent="0.2">
      <c r="A43" s="19" t="s">
        <v>85</v>
      </c>
      <c r="B43" s="12" t="s">
        <v>83</v>
      </c>
      <c r="C43" s="20" t="s">
        <v>86</v>
      </c>
      <c r="D43" s="347">
        <v>0</v>
      </c>
      <c r="E43" s="348"/>
      <c r="F43" s="349">
        <v>0</v>
      </c>
      <c r="G43" s="345">
        <v>0</v>
      </c>
      <c r="H43" s="323">
        <v>0</v>
      </c>
      <c r="I43" s="3"/>
    </row>
    <row r="44" spans="1:9" x14ac:dyDescent="0.2">
      <c r="A44" s="19" t="s">
        <v>87</v>
      </c>
      <c r="B44" s="12" t="s">
        <v>88</v>
      </c>
      <c r="C44" s="20" t="s">
        <v>89</v>
      </c>
      <c r="D44" s="347">
        <v>0</v>
      </c>
      <c r="E44" s="348"/>
      <c r="F44" s="349">
        <v>0</v>
      </c>
      <c r="G44" s="345">
        <v>0</v>
      </c>
      <c r="H44" s="323">
        <v>0</v>
      </c>
      <c r="I44" s="3"/>
    </row>
    <row r="45" spans="1:9" x14ac:dyDescent="0.2">
      <c r="A45" s="19" t="s">
        <v>90</v>
      </c>
      <c r="B45" s="12" t="s">
        <v>91</v>
      </c>
      <c r="C45" s="21" t="s">
        <v>92</v>
      </c>
      <c r="D45" s="347">
        <v>0</v>
      </c>
      <c r="E45" s="348"/>
      <c r="F45" s="349">
        <v>0</v>
      </c>
      <c r="G45" s="345">
        <v>0</v>
      </c>
      <c r="H45" s="323">
        <v>0</v>
      </c>
      <c r="I45" s="3"/>
    </row>
    <row r="46" spans="1:9" x14ac:dyDescent="0.2">
      <c r="A46" s="19" t="s">
        <v>93</v>
      </c>
      <c r="B46" s="12" t="s">
        <v>94</v>
      </c>
      <c r="C46" s="20" t="s">
        <v>95</v>
      </c>
      <c r="D46" s="347">
        <v>0</v>
      </c>
      <c r="E46" s="348"/>
      <c r="F46" s="349">
        <v>0</v>
      </c>
      <c r="G46" s="345">
        <v>0</v>
      </c>
      <c r="H46" s="323">
        <v>0</v>
      </c>
      <c r="I46" s="3"/>
    </row>
    <row r="47" spans="1:9" x14ac:dyDescent="0.2">
      <c r="A47" s="19" t="s">
        <v>96</v>
      </c>
      <c r="B47" s="12" t="s">
        <v>97</v>
      </c>
      <c r="C47" s="20" t="s">
        <v>98</v>
      </c>
      <c r="D47" s="347">
        <v>0</v>
      </c>
      <c r="E47" s="348"/>
      <c r="F47" s="349">
        <v>0</v>
      </c>
      <c r="G47" s="345">
        <v>3000</v>
      </c>
      <c r="H47" s="323">
        <v>3000</v>
      </c>
      <c r="I47" s="3"/>
    </row>
    <row r="48" spans="1:9" x14ac:dyDescent="0.2">
      <c r="A48" s="19" t="s">
        <v>99</v>
      </c>
      <c r="B48" s="12" t="s">
        <v>100</v>
      </c>
      <c r="C48" s="20" t="s">
        <v>101</v>
      </c>
      <c r="D48" s="347">
        <v>0</v>
      </c>
      <c r="E48" s="348"/>
      <c r="F48" s="349">
        <v>0</v>
      </c>
      <c r="G48" s="345">
        <v>0</v>
      </c>
      <c r="H48" s="323">
        <v>0</v>
      </c>
      <c r="I48" s="3"/>
    </row>
    <row r="49" spans="1:9" x14ac:dyDescent="0.2">
      <c r="A49" s="19" t="s">
        <v>102</v>
      </c>
      <c r="B49" s="12" t="s">
        <v>103</v>
      </c>
      <c r="C49" s="20" t="s">
        <v>104</v>
      </c>
      <c r="D49" s="347">
        <v>67700</v>
      </c>
      <c r="E49" s="348"/>
      <c r="F49" s="349">
        <v>67700</v>
      </c>
      <c r="G49" s="345">
        <v>161367.71999999997</v>
      </c>
      <c r="H49" s="323">
        <v>93667.719999999972</v>
      </c>
      <c r="I49" s="3"/>
    </row>
    <row r="50" spans="1:9" x14ac:dyDescent="0.2">
      <c r="A50" s="19" t="s">
        <v>105</v>
      </c>
      <c r="B50" s="12" t="s">
        <v>106</v>
      </c>
      <c r="C50" s="20" t="s">
        <v>107</v>
      </c>
      <c r="D50" s="347">
        <v>39200</v>
      </c>
      <c r="E50" s="348"/>
      <c r="F50" s="349">
        <v>39200</v>
      </c>
      <c r="G50" s="345">
        <v>8061.98</v>
      </c>
      <c r="H50" s="323">
        <v>-31138.02</v>
      </c>
      <c r="I50" s="3"/>
    </row>
    <row r="51" spans="1:9" x14ac:dyDescent="0.2">
      <c r="A51" s="22" t="s">
        <v>108</v>
      </c>
      <c r="B51" s="12" t="s">
        <v>109</v>
      </c>
      <c r="C51" s="20" t="s">
        <v>110</v>
      </c>
      <c r="D51" s="347">
        <v>0</v>
      </c>
      <c r="E51" s="348"/>
      <c r="F51" s="349">
        <v>0</v>
      </c>
      <c r="G51" s="345">
        <v>0</v>
      </c>
      <c r="H51" s="323">
        <v>0</v>
      </c>
      <c r="I51" s="3"/>
    </row>
    <row r="52" spans="1:9" x14ac:dyDescent="0.2">
      <c r="A52" s="19" t="s">
        <v>111</v>
      </c>
      <c r="B52" s="12" t="s">
        <v>109</v>
      </c>
      <c r="C52" s="20" t="s">
        <v>112</v>
      </c>
      <c r="D52" s="347">
        <v>0</v>
      </c>
      <c r="E52" s="348"/>
      <c r="F52" s="349">
        <v>0</v>
      </c>
      <c r="G52" s="345">
        <v>0</v>
      </c>
      <c r="H52" s="323">
        <v>0</v>
      </c>
      <c r="I52" s="3"/>
    </row>
    <row r="53" spans="1:9" x14ac:dyDescent="0.2">
      <c r="A53" s="19" t="s">
        <v>113</v>
      </c>
      <c r="B53" s="12" t="s">
        <v>109</v>
      </c>
      <c r="C53" s="20" t="s">
        <v>114</v>
      </c>
      <c r="D53" s="347">
        <v>0</v>
      </c>
      <c r="E53" s="348"/>
      <c r="F53" s="349">
        <v>0</v>
      </c>
      <c r="G53" s="345">
        <v>0</v>
      </c>
      <c r="H53" s="323">
        <v>0</v>
      </c>
      <c r="I53" s="3"/>
    </row>
    <row r="54" spans="1:9" x14ac:dyDescent="0.2">
      <c r="A54" s="19" t="s">
        <v>115</v>
      </c>
      <c r="B54" s="12" t="s">
        <v>109</v>
      </c>
      <c r="C54" s="20" t="s">
        <v>116</v>
      </c>
      <c r="D54" s="347">
        <v>0</v>
      </c>
      <c r="E54" s="348"/>
      <c r="F54" s="349">
        <v>0</v>
      </c>
      <c r="G54" s="345">
        <v>0</v>
      </c>
      <c r="H54" s="323">
        <v>0</v>
      </c>
      <c r="I54" s="3"/>
    </row>
    <row r="55" spans="1:9" x14ac:dyDescent="0.2">
      <c r="A55" s="19" t="s">
        <v>117</v>
      </c>
      <c r="B55" s="12" t="s">
        <v>109</v>
      </c>
      <c r="C55" s="20" t="s">
        <v>118</v>
      </c>
      <c r="D55" s="347">
        <v>0</v>
      </c>
      <c r="E55" s="348"/>
      <c r="F55" s="349">
        <v>0</v>
      </c>
      <c r="G55" s="345">
        <v>0</v>
      </c>
      <c r="H55" s="323">
        <v>0</v>
      </c>
      <c r="I55" s="3"/>
    </row>
    <row r="56" spans="1:9" x14ac:dyDescent="0.2">
      <c r="A56" s="19" t="s">
        <v>119</v>
      </c>
      <c r="B56" s="12" t="s">
        <v>120</v>
      </c>
      <c r="C56" s="20" t="s">
        <v>121</v>
      </c>
      <c r="D56" s="347">
        <v>0</v>
      </c>
      <c r="E56" s="348"/>
      <c r="F56" s="349">
        <v>0</v>
      </c>
      <c r="G56" s="345">
        <v>0</v>
      </c>
      <c r="H56" s="323">
        <v>0</v>
      </c>
      <c r="I56" s="3"/>
    </row>
    <row r="57" spans="1:9" x14ac:dyDescent="0.2">
      <c r="A57" s="19" t="s">
        <v>122</v>
      </c>
      <c r="B57" s="12" t="s">
        <v>120</v>
      </c>
      <c r="C57" s="20" t="s">
        <v>123</v>
      </c>
      <c r="D57" s="347">
        <v>63656.880000000005</v>
      </c>
      <c r="E57" s="348"/>
      <c r="F57" s="349">
        <v>92139.02</v>
      </c>
      <c r="G57" s="345">
        <v>91662.219999999972</v>
      </c>
      <c r="H57" s="323">
        <v>-476.80000000003201</v>
      </c>
      <c r="I57" s="3"/>
    </row>
    <row r="58" spans="1:9" x14ac:dyDescent="0.2">
      <c r="A58" s="19" t="s">
        <v>124</v>
      </c>
      <c r="B58" s="12" t="s">
        <v>120</v>
      </c>
      <c r="C58" s="20" t="s">
        <v>125</v>
      </c>
      <c r="D58" s="347">
        <v>0</v>
      </c>
      <c r="E58" s="348"/>
      <c r="F58" s="349">
        <v>0</v>
      </c>
      <c r="G58" s="345">
        <v>0</v>
      </c>
      <c r="H58" s="323">
        <v>0</v>
      </c>
      <c r="I58" s="3"/>
    </row>
    <row r="59" spans="1:9" x14ac:dyDescent="0.2">
      <c r="A59" s="19" t="s">
        <v>126</v>
      </c>
      <c r="B59" s="12" t="s">
        <v>120</v>
      </c>
      <c r="C59" s="20" t="s">
        <v>127</v>
      </c>
      <c r="D59" s="347">
        <v>0</v>
      </c>
      <c r="E59" s="348"/>
      <c r="F59" s="349">
        <v>0</v>
      </c>
      <c r="G59" s="345">
        <v>0</v>
      </c>
      <c r="H59" s="323">
        <v>0</v>
      </c>
      <c r="I59" s="3"/>
    </row>
    <row r="60" spans="1:9" x14ac:dyDescent="0.2">
      <c r="A60" s="19" t="s">
        <v>128</v>
      </c>
      <c r="B60" s="12" t="s">
        <v>120</v>
      </c>
      <c r="C60" s="20" t="s">
        <v>129</v>
      </c>
      <c r="D60" s="347">
        <v>28500</v>
      </c>
      <c r="E60" s="348"/>
      <c r="F60" s="349">
        <v>28500</v>
      </c>
      <c r="G60" s="345">
        <v>5305.62</v>
      </c>
      <c r="H60" s="323">
        <v>-23194.38</v>
      </c>
      <c r="I60" s="3"/>
    </row>
    <row r="61" spans="1:9" x14ac:dyDescent="0.2">
      <c r="A61" s="19" t="s">
        <v>130</v>
      </c>
      <c r="B61" s="12" t="s">
        <v>120</v>
      </c>
      <c r="C61" s="20" t="s">
        <v>131</v>
      </c>
      <c r="D61" s="347">
        <v>0</v>
      </c>
      <c r="E61" s="348"/>
      <c r="F61" s="349">
        <v>0</v>
      </c>
      <c r="G61" s="345">
        <v>0</v>
      </c>
      <c r="H61" s="323">
        <v>0</v>
      </c>
      <c r="I61" s="3"/>
    </row>
    <row r="62" spans="1:9" x14ac:dyDescent="0.2">
      <c r="A62" s="19" t="s">
        <v>132</v>
      </c>
      <c r="B62" s="12" t="s">
        <v>120</v>
      </c>
      <c r="C62" s="20" t="s">
        <v>133</v>
      </c>
      <c r="D62" s="347">
        <v>0</v>
      </c>
      <c r="E62" s="348"/>
      <c r="F62" s="349">
        <v>0</v>
      </c>
      <c r="G62" s="345">
        <v>0</v>
      </c>
      <c r="H62" s="323">
        <v>0</v>
      </c>
      <c r="I62" s="3"/>
    </row>
    <row r="63" spans="1:9" x14ac:dyDescent="0.2">
      <c r="A63" s="19" t="s">
        <v>134</v>
      </c>
      <c r="B63" s="12" t="s">
        <v>120</v>
      </c>
      <c r="C63" s="20" t="s">
        <v>135</v>
      </c>
      <c r="D63" s="347">
        <v>0</v>
      </c>
      <c r="E63" s="348"/>
      <c r="F63" s="349">
        <v>0</v>
      </c>
      <c r="G63" s="345">
        <v>0</v>
      </c>
      <c r="H63" s="323">
        <v>0</v>
      </c>
      <c r="I63" s="3"/>
    </row>
    <row r="64" spans="1:9" x14ac:dyDescent="0.2">
      <c r="A64" s="19" t="s">
        <v>136</v>
      </c>
      <c r="B64" s="12" t="s">
        <v>120</v>
      </c>
      <c r="C64" s="20" t="s">
        <v>137</v>
      </c>
      <c r="D64" s="347">
        <v>0</v>
      </c>
      <c r="E64" s="348"/>
      <c r="F64" s="349">
        <v>0</v>
      </c>
      <c r="G64" s="345">
        <v>0</v>
      </c>
      <c r="H64" s="323">
        <v>0</v>
      </c>
      <c r="I64" s="3"/>
    </row>
    <row r="65" spans="1:9" x14ac:dyDescent="0.2">
      <c r="A65" s="19" t="s">
        <v>138</v>
      </c>
      <c r="B65" s="12" t="s">
        <v>120</v>
      </c>
      <c r="C65" s="20" t="s">
        <v>139</v>
      </c>
      <c r="D65" s="347">
        <v>0</v>
      </c>
      <c r="E65" s="348"/>
      <c r="F65" s="349">
        <v>0</v>
      </c>
      <c r="G65" s="345">
        <v>0</v>
      </c>
      <c r="H65" s="323">
        <v>0</v>
      </c>
      <c r="I65" s="3"/>
    </row>
    <row r="66" spans="1:9" x14ac:dyDescent="0.2">
      <c r="A66" s="19" t="s">
        <v>140</v>
      </c>
      <c r="B66" s="12" t="s">
        <v>120</v>
      </c>
      <c r="C66" s="20" t="s">
        <v>141</v>
      </c>
      <c r="D66" s="347">
        <v>0</v>
      </c>
      <c r="E66" s="348"/>
      <c r="F66" s="349">
        <v>0</v>
      </c>
      <c r="G66" s="345">
        <v>0</v>
      </c>
      <c r="H66" s="323">
        <v>0</v>
      </c>
      <c r="I66" s="3"/>
    </row>
    <row r="67" spans="1:9" x14ac:dyDescent="0.2">
      <c r="A67" s="19" t="s">
        <v>142</v>
      </c>
      <c r="B67" s="12" t="s">
        <v>120</v>
      </c>
      <c r="C67" s="20" t="s">
        <v>143</v>
      </c>
      <c r="D67" s="347">
        <v>0</v>
      </c>
      <c r="E67" s="348"/>
      <c r="F67" s="349">
        <v>0</v>
      </c>
      <c r="G67" s="345">
        <v>0</v>
      </c>
      <c r="H67" s="323">
        <v>0</v>
      </c>
      <c r="I67" s="3"/>
    </row>
    <row r="68" spans="1:9" x14ac:dyDescent="0.2">
      <c r="A68" s="19" t="s">
        <v>144</v>
      </c>
      <c r="B68" s="12" t="s">
        <v>120</v>
      </c>
      <c r="C68" s="20" t="s">
        <v>145</v>
      </c>
      <c r="D68" s="347">
        <v>0</v>
      </c>
      <c r="E68" s="348"/>
      <c r="F68" s="349">
        <v>0</v>
      </c>
      <c r="G68" s="345">
        <v>11796.189999999999</v>
      </c>
      <c r="H68" s="323">
        <v>11796.189999999999</v>
      </c>
      <c r="I68" s="3"/>
    </row>
    <row r="69" spans="1:9" x14ac:dyDescent="0.2">
      <c r="A69" s="19" t="s">
        <v>146</v>
      </c>
      <c r="B69" s="12" t="s">
        <v>120</v>
      </c>
      <c r="C69" s="20" t="s">
        <v>147</v>
      </c>
      <c r="D69" s="347">
        <v>0</v>
      </c>
      <c r="E69" s="348"/>
      <c r="F69" s="349">
        <v>0</v>
      </c>
      <c r="G69" s="345">
        <v>0</v>
      </c>
      <c r="H69" s="323">
        <v>0</v>
      </c>
      <c r="I69" s="3"/>
    </row>
    <row r="70" spans="1:9" x14ac:dyDescent="0.2">
      <c r="A70" s="19" t="s">
        <v>148</v>
      </c>
      <c r="B70" s="12" t="s">
        <v>120</v>
      </c>
      <c r="C70" s="20" t="s">
        <v>149</v>
      </c>
      <c r="D70" s="347">
        <v>0</v>
      </c>
      <c r="E70" s="348"/>
      <c r="F70" s="349">
        <v>0</v>
      </c>
      <c r="G70" s="345">
        <v>0</v>
      </c>
      <c r="H70" s="323">
        <v>0</v>
      </c>
      <c r="I70" s="3"/>
    </row>
    <row r="71" spans="1:9" x14ac:dyDescent="0.2">
      <c r="A71" s="19" t="s">
        <v>150</v>
      </c>
      <c r="B71" s="12" t="s">
        <v>151</v>
      </c>
      <c r="C71" s="20" t="s">
        <v>152</v>
      </c>
      <c r="D71" s="347">
        <v>28500</v>
      </c>
      <c r="E71" s="348"/>
      <c r="F71" s="349">
        <v>28500</v>
      </c>
      <c r="G71" s="345">
        <v>27635.860000000004</v>
      </c>
      <c r="H71" s="323">
        <v>-864.13999999999578</v>
      </c>
      <c r="I71" s="3"/>
    </row>
    <row r="72" spans="1:9" x14ac:dyDescent="0.2">
      <c r="A72" s="19" t="s">
        <v>153</v>
      </c>
      <c r="B72" s="12" t="s">
        <v>151</v>
      </c>
      <c r="C72" s="20" t="s">
        <v>154</v>
      </c>
      <c r="D72" s="347">
        <v>0</v>
      </c>
      <c r="E72" s="348"/>
      <c r="F72" s="349">
        <v>0</v>
      </c>
      <c r="G72" s="345">
        <v>0</v>
      </c>
      <c r="H72" s="323">
        <v>0</v>
      </c>
      <c r="I72" s="3"/>
    </row>
    <row r="73" spans="1:9" x14ac:dyDescent="0.2">
      <c r="A73" s="19" t="s">
        <v>155</v>
      </c>
      <c r="B73" s="12" t="s">
        <v>151</v>
      </c>
      <c r="C73" s="20" t="s">
        <v>156</v>
      </c>
      <c r="D73" s="347">
        <v>0</v>
      </c>
      <c r="E73" s="348"/>
      <c r="F73" s="349">
        <v>0</v>
      </c>
      <c r="G73" s="345">
        <v>0</v>
      </c>
      <c r="H73" s="323">
        <v>0</v>
      </c>
      <c r="I73" s="3"/>
    </row>
    <row r="74" spans="1:9" x14ac:dyDescent="0.2">
      <c r="A74" s="19" t="s">
        <v>157</v>
      </c>
      <c r="B74" s="12" t="s">
        <v>158</v>
      </c>
      <c r="C74" s="20" t="s">
        <v>159</v>
      </c>
      <c r="D74" s="347">
        <v>0</v>
      </c>
      <c r="E74" s="348"/>
      <c r="F74" s="349">
        <v>0</v>
      </c>
      <c r="G74" s="345">
        <v>0</v>
      </c>
      <c r="H74" s="323">
        <v>0</v>
      </c>
      <c r="I74" s="3"/>
    </row>
    <row r="75" spans="1:9" x14ac:dyDescent="0.2">
      <c r="A75" s="19" t="s">
        <v>160</v>
      </c>
      <c r="B75" s="12" t="s">
        <v>158</v>
      </c>
      <c r="C75" s="20" t="s">
        <v>161</v>
      </c>
      <c r="D75" s="347">
        <v>0</v>
      </c>
      <c r="E75" s="348"/>
      <c r="F75" s="349">
        <v>0</v>
      </c>
      <c r="G75" s="345">
        <v>0</v>
      </c>
      <c r="H75" s="323">
        <v>0</v>
      </c>
      <c r="I75" s="3"/>
    </row>
    <row r="76" spans="1:9" x14ac:dyDescent="0.2">
      <c r="A76" s="19" t="s">
        <v>162</v>
      </c>
      <c r="B76" s="12" t="s">
        <v>158</v>
      </c>
      <c r="C76" s="20" t="s">
        <v>482</v>
      </c>
      <c r="D76" s="347">
        <v>0</v>
      </c>
      <c r="E76" s="348"/>
      <c r="F76" s="349">
        <v>0</v>
      </c>
      <c r="G76" s="345">
        <v>0</v>
      </c>
      <c r="H76" s="323">
        <v>0</v>
      </c>
      <c r="I76" s="3"/>
    </row>
    <row r="77" spans="1:9" x14ac:dyDescent="0.2">
      <c r="A77" s="19" t="s">
        <v>163</v>
      </c>
      <c r="B77" s="12" t="s">
        <v>164</v>
      </c>
      <c r="C77" s="20" t="s">
        <v>165</v>
      </c>
      <c r="D77" s="347">
        <v>0</v>
      </c>
      <c r="E77" s="348"/>
      <c r="F77" s="349">
        <v>0</v>
      </c>
      <c r="G77" s="345">
        <v>0</v>
      </c>
      <c r="H77" s="323">
        <v>0</v>
      </c>
      <c r="I77" s="3"/>
    </row>
    <row r="78" spans="1:9" x14ac:dyDescent="0.2">
      <c r="A78" s="19" t="s">
        <v>166</v>
      </c>
      <c r="B78" s="12" t="s">
        <v>167</v>
      </c>
      <c r="C78" s="20" t="s">
        <v>168</v>
      </c>
      <c r="D78" s="347">
        <v>0</v>
      </c>
      <c r="E78" s="348"/>
      <c r="F78" s="349">
        <v>0</v>
      </c>
      <c r="G78" s="345">
        <v>0</v>
      </c>
      <c r="H78" s="323">
        <v>0</v>
      </c>
      <c r="I78" s="3"/>
    </row>
    <row r="79" spans="1:9" x14ac:dyDescent="0.2">
      <c r="A79" s="19" t="s">
        <v>169</v>
      </c>
      <c r="B79" s="12" t="s">
        <v>167</v>
      </c>
      <c r="C79" s="20" t="s">
        <v>170</v>
      </c>
      <c r="D79" s="347">
        <v>28286.25</v>
      </c>
      <c r="E79" s="348"/>
      <c r="F79" s="349">
        <v>28286.25</v>
      </c>
      <c r="G79" s="345">
        <v>32662.55</v>
      </c>
      <c r="H79" s="323">
        <v>4376.2999999999993</v>
      </c>
      <c r="I79" s="3"/>
    </row>
    <row r="80" spans="1:9" x14ac:dyDescent="0.2">
      <c r="A80" s="19" t="s">
        <v>171</v>
      </c>
      <c r="B80" s="12" t="s">
        <v>172</v>
      </c>
      <c r="C80" s="20" t="s">
        <v>173</v>
      </c>
      <c r="D80" s="347">
        <v>0</v>
      </c>
      <c r="E80" s="348"/>
      <c r="F80" s="349">
        <v>0</v>
      </c>
      <c r="G80" s="345">
        <v>0</v>
      </c>
      <c r="H80" s="323">
        <v>0</v>
      </c>
      <c r="I80" s="3"/>
    </row>
    <row r="81" spans="1:9" x14ac:dyDescent="0.2">
      <c r="A81" s="19" t="s">
        <v>174</v>
      </c>
      <c r="B81" s="12" t="s">
        <v>175</v>
      </c>
      <c r="C81" s="20" t="s">
        <v>176</v>
      </c>
      <c r="D81" s="347">
        <v>0</v>
      </c>
      <c r="E81" s="348"/>
      <c r="F81" s="349">
        <v>0</v>
      </c>
      <c r="G81" s="345">
        <v>0</v>
      </c>
      <c r="H81" s="323">
        <v>0</v>
      </c>
      <c r="I81" s="3"/>
    </row>
    <row r="82" spans="1:9" x14ac:dyDescent="0.2">
      <c r="A82" s="19" t="s">
        <v>177</v>
      </c>
      <c r="B82" s="12" t="s">
        <v>178</v>
      </c>
      <c r="C82" s="20" t="s">
        <v>179</v>
      </c>
      <c r="D82" s="347">
        <v>0</v>
      </c>
      <c r="E82" s="348"/>
      <c r="F82" s="349">
        <v>0</v>
      </c>
      <c r="G82" s="345">
        <v>0</v>
      </c>
      <c r="H82" s="323">
        <v>0</v>
      </c>
      <c r="I82" s="3"/>
    </row>
    <row r="83" spans="1:9" x14ac:dyDescent="0.2">
      <c r="A83" s="19" t="s">
        <v>180</v>
      </c>
      <c r="B83" s="12" t="s">
        <v>178</v>
      </c>
      <c r="C83" s="20" t="s">
        <v>181</v>
      </c>
      <c r="D83" s="347">
        <v>0</v>
      </c>
      <c r="E83" s="348"/>
      <c r="F83" s="349">
        <v>0</v>
      </c>
      <c r="G83" s="345">
        <v>0</v>
      </c>
      <c r="H83" s="323">
        <v>0</v>
      </c>
      <c r="I83" s="3"/>
    </row>
    <row r="84" spans="1:9" x14ac:dyDescent="0.2">
      <c r="A84" s="19" t="s">
        <v>182</v>
      </c>
      <c r="B84" s="12" t="s">
        <v>183</v>
      </c>
      <c r="C84" s="20" t="s">
        <v>184</v>
      </c>
      <c r="D84" s="347">
        <v>0</v>
      </c>
      <c r="E84" s="348"/>
      <c r="F84" s="349">
        <v>0</v>
      </c>
      <c r="G84" s="345">
        <v>0</v>
      </c>
      <c r="H84" s="323">
        <v>0</v>
      </c>
      <c r="I84" s="3"/>
    </row>
    <row r="85" spans="1:9" x14ac:dyDescent="0.2">
      <c r="A85" s="19" t="s">
        <v>185</v>
      </c>
      <c r="B85" s="12" t="s">
        <v>186</v>
      </c>
      <c r="C85" s="20" t="s">
        <v>187</v>
      </c>
      <c r="D85" s="347">
        <v>28500</v>
      </c>
      <c r="E85" s="348"/>
      <c r="F85" s="349">
        <v>28500</v>
      </c>
      <c r="G85" s="345">
        <v>30187.99</v>
      </c>
      <c r="H85" s="323">
        <v>1687.9900000000016</v>
      </c>
      <c r="I85" s="3"/>
    </row>
    <row r="86" spans="1:9" x14ac:dyDescent="0.2">
      <c r="A86" s="19" t="s">
        <v>188</v>
      </c>
      <c r="B86" s="12" t="s">
        <v>189</v>
      </c>
      <c r="C86" s="20" t="s">
        <v>190</v>
      </c>
      <c r="D86" s="347">
        <v>0</v>
      </c>
      <c r="E86" s="348"/>
      <c r="F86" s="349">
        <v>0</v>
      </c>
      <c r="G86" s="345">
        <v>0</v>
      </c>
      <c r="H86" s="323">
        <v>0</v>
      </c>
      <c r="I86" s="3"/>
    </row>
    <row r="87" spans="1:9" x14ac:dyDescent="0.2">
      <c r="A87" s="19" t="s">
        <v>191</v>
      </c>
      <c r="B87" s="12" t="s">
        <v>189</v>
      </c>
      <c r="C87" s="20" t="s">
        <v>192</v>
      </c>
      <c r="D87" s="347">
        <v>0</v>
      </c>
      <c r="E87" s="348"/>
      <c r="F87" s="349">
        <v>0</v>
      </c>
      <c r="G87" s="345">
        <v>0</v>
      </c>
      <c r="H87" s="323">
        <v>0</v>
      </c>
      <c r="I87" s="3"/>
    </row>
    <row r="88" spans="1:9" x14ac:dyDescent="0.2">
      <c r="A88" s="19" t="s">
        <v>193</v>
      </c>
      <c r="B88" s="12" t="s">
        <v>194</v>
      </c>
      <c r="C88" s="20" t="s">
        <v>195</v>
      </c>
      <c r="D88" s="347">
        <v>0</v>
      </c>
      <c r="E88" s="348"/>
      <c r="F88" s="349">
        <v>0</v>
      </c>
      <c r="G88" s="345">
        <v>0</v>
      </c>
      <c r="H88" s="323">
        <v>0</v>
      </c>
      <c r="I88" s="3"/>
    </row>
    <row r="89" spans="1:9" x14ac:dyDescent="0.2">
      <c r="A89" s="19" t="s">
        <v>196</v>
      </c>
      <c r="B89" s="12" t="s">
        <v>194</v>
      </c>
      <c r="C89" s="20" t="s">
        <v>197</v>
      </c>
      <c r="D89" s="347">
        <v>0</v>
      </c>
      <c r="E89" s="348"/>
      <c r="F89" s="349">
        <v>0</v>
      </c>
      <c r="G89" s="345">
        <v>0</v>
      </c>
      <c r="H89" s="323">
        <v>0</v>
      </c>
      <c r="I89" s="3"/>
    </row>
    <row r="90" spans="1:9" x14ac:dyDescent="0.2">
      <c r="A90" s="19" t="s">
        <v>198</v>
      </c>
      <c r="B90" s="12" t="s">
        <v>194</v>
      </c>
      <c r="C90" s="20" t="s">
        <v>199</v>
      </c>
      <c r="D90" s="347">
        <v>0</v>
      </c>
      <c r="E90" s="348"/>
      <c r="F90" s="349">
        <v>0</v>
      </c>
      <c r="G90" s="345">
        <v>0</v>
      </c>
      <c r="H90" s="323">
        <v>0</v>
      </c>
      <c r="I90" s="3"/>
    </row>
    <row r="91" spans="1:9" x14ac:dyDescent="0.2">
      <c r="A91" s="19" t="s">
        <v>200</v>
      </c>
      <c r="B91" s="12" t="s">
        <v>194</v>
      </c>
      <c r="C91" s="20" t="s">
        <v>201</v>
      </c>
      <c r="D91" s="347">
        <v>0</v>
      </c>
      <c r="E91" s="348"/>
      <c r="F91" s="349">
        <v>0</v>
      </c>
      <c r="G91" s="345">
        <v>0</v>
      </c>
      <c r="H91" s="323">
        <v>0</v>
      </c>
      <c r="I91" s="3"/>
    </row>
    <row r="92" spans="1:9" x14ac:dyDescent="0.2">
      <c r="A92" s="19" t="s">
        <v>202</v>
      </c>
      <c r="B92" s="12" t="s">
        <v>194</v>
      </c>
      <c r="C92" s="20" t="s">
        <v>203</v>
      </c>
      <c r="D92" s="347">
        <v>0</v>
      </c>
      <c r="E92" s="348"/>
      <c r="F92" s="349">
        <v>0</v>
      </c>
      <c r="G92" s="345">
        <v>0</v>
      </c>
      <c r="H92" s="323">
        <v>0</v>
      </c>
      <c r="I92" s="3"/>
    </row>
    <row r="93" spans="1:9" x14ac:dyDescent="0.2">
      <c r="A93" s="19" t="s">
        <v>204</v>
      </c>
      <c r="B93" s="12" t="s">
        <v>205</v>
      </c>
      <c r="C93" s="20" t="s">
        <v>206</v>
      </c>
      <c r="D93" s="347">
        <v>21090</v>
      </c>
      <c r="E93" s="348"/>
      <c r="F93" s="349">
        <v>21090</v>
      </c>
      <c r="G93" s="345">
        <v>15479.65</v>
      </c>
      <c r="H93" s="323">
        <v>-5610.35</v>
      </c>
      <c r="I93" s="3"/>
    </row>
    <row r="94" spans="1:9" x14ac:dyDescent="0.2">
      <c r="A94" s="19" t="s">
        <v>207</v>
      </c>
      <c r="B94" s="12" t="s">
        <v>208</v>
      </c>
      <c r="C94" s="20" t="s">
        <v>209</v>
      </c>
      <c r="D94" s="347">
        <v>0</v>
      </c>
      <c r="E94" s="348"/>
      <c r="F94" s="349">
        <v>0</v>
      </c>
      <c r="G94" s="345">
        <v>0</v>
      </c>
      <c r="H94" s="323">
        <v>0</v>
      </c>
      <c r="I94" s="3"/>
    </row>
    <row r="95" spans="1:9" x14ac:dyDescent="0.2">
      <c r="A95" s="19" t="s">
        <v>210</v>
      </c>
      <c r="B95" s="12" t="s">
        <v>208</v>
      </c>
      <c r="C95" s="20" t="s">
        <v>211</v>
      </c>
      <c r="D95" s="347">
        <v>0</v>
      </c>
      <c r="E95" s="348"/>
      <c r="F95" s="349">
        <v>0</v>
      </c>
      <c r="G95" s="345">
        <v>0</v>
      </c>
      <c r="H95" s="323">
        <v>0</v>
      </c>
      <c r="I95" s="3"/>
    </row>
    <row r="96" spans="1:9" x14ac:dyDescent="0.2">
      <c r="A96" s="19" t="s">
        <v>212</v>
      </c>
      <c r="B96" s="12" t="s">
        <v>208</v>
      </c>
      <c r="C96" s="20" t="s">
        <v>213</v>
      </c>
      <c r="D96" s="347">
        <v>0</v>
      </c>
      <c r="E96" s="348"/>
      <c r="F96" s="349">
        <v>0</v>
      </c>
      <c r="G96" s="345">
        <v>0</v>
      </c>
      <c r="H96" s="323">
        <v>0</v>
      </c>
      <c r="I96" s="3"/>
    </row>
    <row r="97" spans="1:9" x14ac:dyDescent="0.2">
      <c r="A97" s="19" t="s">
        <v>214</v>
      </c>
      <c r="B97" s="12" t="s">
        <v>215</v>
      </c>
      <c r="C97" s="20" t="s">
        <v>216</v>
      </c>
      <c r="D97" s="347">
        <v>0</v>
      </c>
      <c r="E97" s="348"/>
      <c r="F97" s="349">
        <v>0</v>
      </c>
      <c r="G97" s="345">
        <v>1790.69</v>
      </c>
      <c r="H97" s="323">
        <v>1790.69</v>
      </c>
      <c r="I97" s="3"/>
    </row>
    <row r="98" spans="1:9" x14ac:dyDescent="0.2">
      <c r="A98" s="19" t="s">
        <v>217</v>
      </c>
      <c r="B98" s="12" t="s">
        <v>215</v>
      </c>
      <c r="C98" s="20" t="s">
        <v>218</v>
      </c>
      <c r="D98" s="347">
        <v>24494.52</v>
      </c>
      <c r="E98" s="348"/>
      <c r="F98" s="349">
        <v>24494.52</v>
      </c>
      <c r="G98" s="345">
        <v>9057.92</v>
      </c>
      <c r="H98" s="323">
        <v>-15436.6</v>
      </c>
      <c r="I98" s="3"/>
    </row>
    <row r="99" spans="1:9" x14ac:dyDescent="0.2">
      <c r="A99" s="19" t="s">
        <v>219</v>
      </c>
      <c r="B99" s="12" t="s">
        <v>215</v>
      </c>
      <c r="C99" s="20" t="s">
        <v>220</v>
      </c>
      <c r="D99" s="347">
        <v>0</v>
      </c>
      <c r="E99" s="348"/>
      <c r="F99" s="349">
        <v>0</v>
      </c>
      <c r="G99" s="345">
        <v>0</v>
      </c>
      <c r="H99" s="323">
        <v>0</v>
      </c>
      <c r="I99" s="3"/>
    </row>
    <row r="100" spans="1:9" x14ac:dyDescent="0.2">
      <c r="A100" s="19" t="s">
        <v>221</v>
      </c>
      <c r="B100" s="12" t="s">
        <v>222</v>
      </c>
      <c r="C100" s="20" t="s">
        <v>223</v>
      </c>
      <c r="D100" s="347">
        <v>39200</v>
      </c>
      <c r="E100" s="348"/>
      <c r="F100" s="349">
        <v>39200</v>
      </c>
      <c r="G100" s="345">
        <v>32876.300000000003</v>
      </c>
      <c r="H100" s="323">
        <v>-6323.6999999999971</v>
      </c>
      <c r="I100" s="3"/>
    </row>
    <row r="101" spans="1:9" x14ac:dyDescent="0.2">
      <c r="A101" s="19" t="s">
        <v>224</v>
      </c>
      <c r="B101" s="12" t="s">
        <v>222</v>
      </c>
      <c r="C101" s="20" t="s">
        <v>225</v>
      </c>
      <c r="D101" s="347">
        <v>0</v>
      </c>
      <c r="E101" s="348"/>
      <c r="F101" s="349">
        <v>0</v>
      </c>
      <c r="G101" s="345">
        <v>4015.67</v>
      </c>
      <c r="H101" s="323">
        <v>4015.67</v>
      </c>
      <c r="I101" s="3"/>
    </row>
    <row r="102" spans="1:9" x14ac:dyDescent="0.2">
      <c r="A102" s="19" t="s">
        <v>226</v>
      </c>
      <c r="B102" s="12" t="s">
        <v>222</v>
      </c>
      <c r="C102" s="20" t="s">
        <v>227</v>
      </c>
      <c r="D102" s="347">
        <v>0</v>
      </c>
      <c r="E102" s="348"/>
      <c r="F102" s="349">
        <v>0</v>
      </c>
      <c r="G102" s="345">
        <v>0</v>
      </c>
      <c r="H102" s="323">
        <v>0</v>
      </c>
      <c r="I102" s="3"/>
    </row>
    <row r="103" spans="1:9" x14ac:dyDescent="0.2">
      <c r="A103" s="19" t="s">
        <v>228</v>
      </c>
      <c r="B103" s="12" t="s">
        <v>222</v>
      </c>
      <c r="C103" s="20" t="s">
        <v>229</v>
      </c>
      <c r="D103" s="347">
        <v>0</v>
      </c>
      <c r="E103" s="348"/>
      <c r="F103" s="349">
        <v>0</v>
      </c>
      <c r="G103" s="345">
        <v>0</v>
      </c>
      <c r="H103" s="323">
        <v>0</v>
      </c>
      <c r="I103" s="3"/>
    </row>
    <row r="104" spans="1:9" x14ac:dyDescent="0.2">
      <c r="A104" s="19" t="s">
        <v>230</v>
      </c>
      <c r="B104" s="12" t="s">
        <v>222</v>
      </c>
      <c r="C104" s="20" t="s">
        <v>231</v>
      </c>
      <c r="D104" s="347">
        <v>0</v>
      </c>
      <c r="E104" s="348"/>
      <c r="F104" s="349">
        <v>0</v>
      </c>
      <c r="G104" s="345">
        <v>0</v>
      </c>
      <c r="H104" s="323">
        <v>0</v>
      </c>
      <c r="I104" s="3"/>
    </row>
    <row r="105" spans="1:9" x14ac:dyDescent="0.2">
      <c r="A105" s="19" t="s">
        <v>232</v>
      </c>
      <c r="B105" s="12" t="s">
        <v>222</v>
      </c>
      <c r="C105" s="20" t="s">
        <v>233</v>
      </c>
      <c r="D105" s="347">
        <v>0</v>
      </c>
      <c r="E105" s="348"/>
      <c r="F105" s="349">
        <v>0</v>
      </c>
      <c r="G105" s="345">
        <v>0</v>
      </c>
      <c r="H105" s="323">
        <v>0</v>
      </c>
      <c r="I105" s="3"/>
    </row>
    <row r="106" spans="1:9" x14ac:dyDescent="0.2">
      <c r="A106" s="19" t="s">
        <v>234</v>
      </c>
      <c r="B106" s="12" t="s">
        <v>235</v>
      </c>
      <c r="C106" s="20" t="s">
        <v>236</v>
      </c>
      <c r="D106" s="347">
        <v>0</v>
      </c>
      <c r="E106" s="348"/>
      <c r="F106" s="349">
        <v>0</v>
      </c>
      <c r="G106" s="345">
        <v>0</v>
      </c>
      <c r="H106" s="323">
        <v>0</v>
      </c>
      <c r="I106" s="3"/>
    </row>
    <row r="107" spans="1:9" x14ac:dyDescent="0.2">
      <c r="A107" s="19" t="s">
        <v>237</v>
      </c>
      <c r="B107" s="12" t="s">
        <v>235</v>
      </c>
      <c r="C107" s="20" t="s">
        <v>238</v>
      </c>
      <c r="D107" s="347">
        <v>0</v>
      </c>
      <c r="E107" s="348"/>
      <c r="F107" s="349">
        <v>0</v>
      </c>
      <c r="G107" s="345">
        <v>0</v>
      </c>
      <c r="H107" s="323">
        <v>0</v>
      </c>
      <c r="I107" s="3"/>
    </row>
    <row r="108" spans="1:9" x14ac:dyDescent="0.2">
      <c r="A108" s="19" t="s">
        <v>239</v>
      </c>
      <c r="B108" s="12" t="s">
        <v>235</v>
      </c>
      <c r="C108" s="20" t="s">
        <v>240</v>
      </c>
      <c r="D108" s="347">
        <v>0</v>
      </c>
      <c r="E108" s="348"/>
      <c r="F108" s="349">
        <v>0</v>
      </c>
      <c r="G108" s="345">
        <v>0</v>
      </c>
      <c r="H108" s="323">
        <v>0</v>
      </c>
      <c r="I108" s="3"/>
    </row>
    <row r="109" spans="1:9" x14ac:dyDescent="0.2">
      <c r="A109" s="19" t="s">
        <v>241</v>
      </c>
      <c r="B109" s="12" t="s">
        <v>242</v>
      </c>
      <c r="C109" s="20" t="s">
        <v>243</v>
      </c>
      <c r="D109" s="347">
        <v>0</v>
      </c>
      <c r="E109" s="348"/>
      <c r="F109" s="349">
        <v>0</v>
      </c>
      <c r="G109" s="345">
        <v>0</v>
      </c>
      <c r="H109" s="323">
        <v>0</v>
      </c>
      <c r="I109" s="3"/>
    </row>
    <row r="110" spans="1:9" x14ac:dyDescent="0.2">
      <c r="A110" s="19" t="s">
        <v>244</v>
      </c>
      <c r="B110" s="12" t="s">
        <v>242</v>
      </c>
      <c r="C110" s="20" t="s">
        <v>245</v>
      </c>
      <c r="D110" s="347">
        <v>0</v>
      </c>
      <c r="E110" s="348"/>
      <c r="F110" s="349">
        <v>0</v>
      </c>
      <c r="G110" s="345">
        <v>0</v>
      </c>
      <c r="H110" s="323">
        <v>0</v>
      </c>
      <c r="I110" s="3"/>
    </row>
    <row r="111" spans="1:9" x14ac:dyDescent="0.2">
      <c r="A111" s="19" t="s">
        <v>246</v>
      </c>
      <c r="B111" s="12" t="s">
        <v>242</v>
      </c>
      <c r="C111" s="20" t="s">
        <v>247</v>
      </c>
      <c r="D111" s="347">
        <v>0</v>
      </c>
      <c r="E111" s="348"/>
      <c r="F111" s="349">
        <v>0</v>
      </c>
      <c r="G111" s="345">
        <v>0</v>
      </c>
      <c r="H111" s="323">
        <v>0</v>
      </c>
      <c r="I111" s="3"/>
    </row>
    <row r="112" spans="1:9" x14ac:dyDescent="0.2">
      <c r="A112" s="19" t="s">
        <v>248</v>
      </c>
      <c r="B112" s="12" t="s">
        <v>242</v>
      </c>
      <c r="C112" s="20" t="s">
        <v>249</v>
      </c>
      <c r="D112" s="347">
        <v>0</v>
      </c>
      <c r="E112" s="348"/>
      <c r="F112" s="349">
        <v>0</v>
      </c>
      <c r="G112" s="345">
        <v>0</v>
      </c>
      <c r="H112" s="323">
        <v>0</v>
      </c>
      <c r="I112" s="3"/>
    </row>
    <row r="113" spans="1:9" x14ac:dyDescent="0.2">
      <c r="A113" s="19" t="s">
        <v>250</v>
      </c>
      <c r="B113" s="12" t="s">
        <v>251</v>
      </c>
      <c r="C113" s="20" t="s">
        <v>252</v>
      </c>
      <c r="D113" s="347">
        <v>0</v>
      </c>
      <c r="E113" s="348"/>
      <c r="F113" s="349">
        <v>0</v>
      </c>
      <c r="G113" s="345">
        <v>0</v>
      </c>
      <c r="H113" s="323">
        <v>0</v>
      </c>
      <c r="I113" s="3"/>
    </row>
    <row r="114" spans="1:9" x14ac:dyDescent="0.2">
      <c r="A114" s="19" t="s">
        <v>253</v>
      </c>
      <c r="B114" s="12" t="s">
        <v>251</v>
      </c>
      <c r="C114" s="20" t="s">
        <v>254</v>
      </c>
      <c r="D114" s="347">
        <v>0</v>
      </c>
      <c r="E114" s="348"/>
      <c r="F114" s="349">
        <v>0</v>
      </c>
      <c r="G114" s="345">
        <v>0</v>
      </c>
      <c r="H114" s="323">
        <v>0</v>
      </c>
      <c r="I114" s="3"/>
    </row>
    <row r="115" spans="1:9" x14ac:dyDescent="0.2">
      <c r="A115" s="19" t="s">
        <v>255</v>
      </c>
      <c r="B115" s="12" t="s">
        <v>251</v>
      </c>
      <c r="C115" s="20" t="s">
        <v>256</v>
      </c>
      <c r="D115" s="347">
        <v>0</v>
      </c>
      <c r="E115" s="348"/>
      <c r="F115" s="349">
        <v>0</v>
      </c>
      <c r="G115" s="345">
        <v>0</v>
      </c>
      <c r="H115" s="323">
        <v>0</v>
      </c>
      <c r="I115" s="3"/>
    </row>
    <row r="116" spans="1:9" x14ac:dyDescent="0.2">
      <c r="A116" s="19" t="s">
        <v>257</v>
      </c>
      <c r="B116" s="12" t="s">
        <v>258</v>
      </c>
      <c r="C116" s="20" t="s">
        <v>259</v>
      </c>
      <c r="D116" s="347">
        <v>0</v>
      </c>
      <c r="E116" s="348"/>
      <c r="F116" s="349">
        <v>0</v>
      </c>
      <c r="G116" s="345">
        <v>0</v>
      </c>
      <c r="H116" s="323">
        <v>0</v>
      </c>
      <c r="I116" s="3"/>
    </row>
    <row r="117" spans="1:9" x14ac:dyDescent="0.2">
      <c r="A117" s="19" t="s">
        <v>260</v>
      </c>
      <c r="B117" s="12" t="s">
        <v>261</v>
      </c>
      <c r="C117" s="20" t="s">
        <v>262</v>
      </c>
      <c r="D117" s="347">
        <v>0</v>
      </c>
      <c r="E117" s="348"/>
      <c r="F117" s="349">
        <v>0</v>
      </c>
      <c r="G117" s="345">
        <v>0</v>
      </c>
      <c r="H117" s="323">
        <v>0</v>
      </c>
      <c r="I117" s="3"/>
    </row>
    <row r="118" spans="1:9" x14ac:dyDescent="0.2">
      <c r="A118" s="19" t="s">
        <v>263</v>
      </c>
      <c r="B118" s="12" t="s">
        <v>264</v>
      </c>
      <c r="C118" s="20" t="s">
        <v>265</v>
      </c>
      <c r="D118" s="347">
        <v>0</v>
      </c>
      <c r="E118" s="348"/>
      <c r="F118" s="349">
        <v>0</v>
      </c>
      <c r="G118" s="345">
        <v>0</v>
      </c>
      <c r="H118" s="323">
        <v>0</v>
      </c>
      <c r="I118" s="3"/>
    </row>
    <row r="119" spans="1:9" x14ac:dyDescent="0.2">
      <c r="A119" s="19" t="s">
        <v>266</v>
      </c>
      <c r="B119" s="12" t="s">
        <v>264</v>
      </c>
      <c r="C119" s="20" t="s">
        <v>267</v>
      </c>
      <c r="D119" s="347">
        <v>0</v>
      </c>
      <c r="E119" s="348"/>
      <c r="F119" s="349">
        <v>0</v>
      </c>
      <c r="G119" s="345">
        <v>0</v>
      </c>
      <c r="H119" s="323">
        <v>0</v>
      </c>
      <c r="I119" s="3"/>
    </row>
    <row r="120" spans="1:9" x14ac:dyDescent="0.2">
      <c r="A120" s="19" t="s">
        <v>268</v>
      </c>
      <c r="B120" s="12" t="s">
        <v>264</v>
      </c>
      <c r="C120" s="20" t="s">
        <v>269</v>
      </c>
      <c r="D120" s="347">
        <v>0</v>
      </c>
      <c r="E120" s="348"/>
      <c r="F120" s="349">
        <v>0</v>
      </c>
      <c r="G120" s="345">
        <v>0</v>
      </c>
      <c r="H120" s="323">
        <v>0</v>
      </c>
      <c r="I120" s="3"/>
    </row>
    <row r="121" spans="1:9" x14ac:dyDescent="0.2">
      <c r="A121" s="19" t="s">
        <v>270</v>
      </c>
      <c r="B121" s="12" t="s">
        <v>271</v>
      </c>
      <c r="C121" s="20" t="s">
        <v>272</v>
      </c>
      <c r="D121" s="347">
        <v>0</v>
      </c>
      <c r="E121" s="348"/>
      <c r="F121" s="349">
        <v>0</v>
      </c>
      <c r="G121" s="345">
        <v>0</v>
      </c>
      <c r="H121" s="323">
        <v>0</v>
      </c>
      <c r="I121" s="3"/>
    </row>
    <row r="122" spans="1:9" x14ac:dyDescent="0.2">
      <c r="A122" s="19" t="s">
        <v>273</v>
      </c>
      <c r="B122" s="12" t="s">
        <v>271</v>
      </c>
      <c r="C122" s="20" t="s">
        <v>274</v>
      </c>
      <c r="D122" s="347">
        <v>0</v>
      </c>
      <c r="E122" s="348"/>
      <c r="F122" s="349">
        <v>0</v>
      </c>
      <c r="G122" s="345">
        <v>0</v>
      </c>
      <c r="H122" s="323">
        <v>0</v>
      </c>
      <c r="I122" s="3"/>
    </row>
    <row r="123" spans="1:9" x14ac:dyDescent="0.2">
      <c r="A123" s="19" t="s">
        <v>275</v>
      </c>
      <c r="B123" s="12" t="s">
        <v>276</v>
      </c>
      <c r="C123" s="20" t="s">
        <v>277</v>
      </c>
      <c r="D123" s="347">
        <v>0</v>
      </c>
      <c r="E123" s="348"/>
      <c r="F123" s="349">
        <v>0</v>
      </c>
      <c r="G123" s="345">
        <v>0</v>
      </c>
      <c r="H123" s="323">
        <v>0</v>
      </c>
      <c r="I123" s="3"/>
    </row>
    <row r="124" spans="1:9" x14ac:dyDescent="0.2">
      <c r="A124" s="19" t="s">
        <v>278</v>
      </c>
      <c r="B124" s="12" t="s">
        <v>276</v>
      </c>
      <c r="C124" s="20" t="s">
        <v>279</v>
      </c>
      <c r="D124" s="347">
        <v>0</v>
      </c>
      <c r="E124" s="348"/>
      <c r="F124" s="349">
        <v>0</v>
      </c>
      <c r="G124" s="345">
        <v>0</v>
      </c>
      <c r="H124" s="323">
        <v>0</v>
      </c>
      <c r="I124" s="3"/>
    </row>
    <row r="125" spans="1:9" x14ac:dyDescent="0.2">
      <c r="A125" s="19" t="s">
        <v>280</v>
      </c>
      <c r="B125" s="12" t="s">
        <v>276</v>
      </c>
      <c r="C125" s="20" t="s">
        <v>281</v>
      </c>
      <c r="D125" s="347">
        <v>0</v>
      </c>
      <c r="E125" s="348"/>
      <c r="F125" s="349">
        <v>0</v>
      </c>
      <c r="G125" s="345">
        <v>0</v>
      </c>
      <c r="H125" s="323">
        <v>0</v>
      </c>
      <c r="I125" s="3"/>
    </row>
    <row r="126" spans="1:9" x14ac:dyDescent="0.2">
      <c r="A126" s="19" t="s">
        <v>282</v>
      </c>
      <c r="B126" s="12" t="s">
        <v>276</v>
      </c>
      <c r="C126" s="20" t="s">
        <v>283</v>
      </c>
      <c r="D126" s="347">
        <v>0</v>
      </c>
      <c r="E126" s="348"/>
      <c r="F126" s="349">
        <v>0</v>
      </c>
      <c r="G126" s="345">
        <v>0</v>
      </c>
      <c r="H126" s="323">
        <v>0</v>
      </c>
      <c r="I126" s="3"/>
    </row>
    <row r="127" spans="1:9" x14ac:dyDescent="0.2">
      <c r="A127" s="19" t="s">
        <v>284</v>
      </c>
      <c r="B127" s="12" t="s">
        <v>285</v>
      </c>
      <c r="C127" s="20" t="s">
        <v>286</v>
      </c>
      <c r="D127" s="347">
        <v>0</v>
      </c>
      <c r="E127" s="348"/>
      <c r="F127" s="349">
        <v>0</v>
      </c>
      <c r="G127" s="345">
        <v>0</v>
      </c>
      <c r="H127" s="323">
        <v>0</v>
      </c>
      <c r="I127" s="3"/>
    </row>
    <row r="128" spans="1:9" x14ac:dyDescent="0.2">
      <c r="A128" s="19" t="s">
        <v>287</v>
      </c>
      <c r="B128" s="12" t="s">
        <v>285</v>
      </c>
      <c r="C128" s="20" t="s">
        <v>288</v>
      </c>
      <c r="D128" s="347">
        <v>0</v>
      </c>
      <c r="E128" s="348"/>
      <c r="F128" s="349">
        <v>0</v>
      </c>
      <c r="G128" s="345">
        <v>0</v>
      </c>
      <c r="H128" s="323">
        <v>0</v>
      </c>
      <c r="I128" s="3"/>
    </row>
    <row r="129" spans="1:9" x14ac:dyDescent="0.2">
      <c r="A129" s="19" t="s">
        <v>289</v>
      </c>
      <c r="B129" s="12" t="s">
        <v>285</v>
      </c>
      <c r="C129" s="20" t="s">
        <v>290</v>
      </c>
      <c r="D129" s="347">
        <v>0</v>
      </c>
      <c r="E129" s="348"/>
      <c r="F129" s="349">
        <v>0</v>
      </c>
      <c r="G129" s="345">
        <v>0</v>
      </c>
      <c r="H129" s="323">
        <v>0</v>
      </c>
      <c r="I129" s="3"/>
    </row>
    <row r="130" spans="1:9" x14ac:dyDescent="0.2">
      <c r="A130" s="19" t="s">
        <v>291</v>
      </c>
      <c r="B130" s="12" t="s">
        <v>285</v>
      </c>
      <c r="C130" s="20" t="s">
        <v>292</v>
      </c>
      <c r="D130" s="347">
        <v>0</v>
      </c>
      <c r="E130" s="348"/>
      <c r="F130" s="349">
        <v>0</v>
      </c>
      <c r="G130" s="345">
        <v>0</v>
      </c>
      <c r="H130" s="323">
        <v>0</v>
      </c>
      <c r="I130" s="3"/>
    </row>
    <row r="131" spans="1:9" x14ac:dyDescent="0.2">
      <c r="A131" s="19" t="s">
        <v>293</v>
      </c>
      <c r="B131" s="12" t="s">
        <v>285</v>
      </c>
      <c r="C131" s="20" t="s">
        <v>294</v>
      </c>
      <c r="D131" s="347">
        <v>0</v>
      </c>
      <c r="E131" s="348"/>
      <c r="F131" s="349">
        <v>0</v>
      </c>
      <c r="G131" s="345">
        <v>0</v>
      </c>
      <c r="H131" s="323">
        <v>0</v>
      </c>
      <c r="I131" s="3"/>
    </row>
    <row r="132" spans="1:9" x14ac:dyDescent="0.2">
      <c r="A132" s="19" t="s">
        <v>295</v>
      </c>
      <c r="B132" s="12" t="s">
        <v>285</v>
      </c>
      <c r="C132" s="20" t="s">
        <v>296</v>
      </c>
      <c r="D132" s="347">
        <v>39200</v>
      </c>
      <c r="E132" s="348"/>
      <c r="F132" s="349">
        <v>39200</v>
      </c>
      <c r="G132" s="345">
        <v>31950.180000000004</v>
      </c>
      <c r="H132" s="323">
        <v>-7249.8199999999961</v>
      </c>
      <c r="I132" s="3"/>
    </row>
    <row r="133" spans="1:9" x14ac:dyDescent="0.2">
      <c r="A133" s="19" t="s">
        <v>297</v>
      </c>
      <c r="B133" s="12" t="s">
        <v>298</v>
      </c>
      <c r="C133" s="20" t="s">
        <v>299</v>
      </c>
      <c r="D133" s="347">
        <v>0</v>
      </c>
      <c r="E133" s="348"/>
      <c r="F133" s="349">
        <v>0</v>
      </c>
      <c r="G133" s="345">
        <v>0</v>
      </c>
      <c r="H133" s="323">
        <v>0</v>
      </c>
      <c r="I133" s="3"/>
    </row>
    <row r="134" spans="1:9" x14ac:dyDescent="0.2">
      <c r="A134" s="19" t="s">
        <v>300</v>
      </c>
      <c r="B134" s="12" t="s">
        <v>298</v>
      </c>
      <c r="C134" s="20" t="s">
        <v>301</v>
      </c>
      <c r="D134" s="347">
        <v>0</v>
      </c>
      <c r="E134" s="348"/>
      <c r="F134" s="349">
        <v>0</v>
      </c>
      <c r="G134" s="345">
        <v>0</v>
      </c>
      <c r="H134" s="323">
        <v>0</v>
      </c>
      <c r="I134" s="3"/>
    </row>
    <row r="135" spans="1:9" x14ac:dyDescent="0.2">
      <c r="A135" s="19" t="s">
        <v>302</v>
      </c>
      <c r="B135" s="12" t="s">
        <v>303</v>
      </c>
      <c r="C135" s="20" t="s">
        <v>304</v>
      </c>
      <c r="D135" s="347">
        <v>0</v>
      </c>
      <c r="E135" s="348"/>
      <c r="F135" s="349">
        <v>0</v>
      </c>
      <c r="G135" s="345">
        <v>0</v>
      </c>
      <c r="H135" s="323">
        <v>0</v>
      </c>
      <c r="I135" s="3"/>
    </row>
    <row r="136" spans="1:9" x14ac:dyDescent="0.2">
      <c r="A136" s="19" t="s">
        <v>305</v>
      </c>
      <c r="B136" s="12" t="s">
        <v>303</v>
      </c>
      <c r="C136" s="20" t="s">
        <v>306</v>
      </c>
      <c r="D136" s="347">
        <v>0</v>
      </c>
      <c r="E136" s="348"/>
      <c r="F136" s="349">
        <v>0</v>
      </c>
      <c r="G136" s="345">
        <v>0</v>
      </c>
      <c r="H136" s="323">
        <v>0</v>
      </c>
      <c r="I136" s="3"/>
    </row>
    <row r="137" spans="1:9" x14ac:dyDescent="0.2">
      <c r="A137" s="19" t="s">
        <v>307</v>
      </c>
      <c r="B137" s="12" t="s">
        <v>308</v>
      </c>
      <c r="C137" s="20" t="s">
        <v>309</v>
      </c>
      <c r="D137" s="347">
        <v>0</v>
      </c>
      <c r="E137" s="348"/>
      <c r="F137" s="349">
        <v>0</v>
      </c>
      <c r="G137" s="345">
        <v>0</v>
      </c>
      <c r="H137" s="323">
        <v>0</v>
      </c>
      <c r="I137" s="3"/>
    </row>
    <row r="138" spans="1:9" x14ac:dyDescent="0.2">
      <c r="A138" s="19" t="s">
        <v>310</v>
      </c>
      <c r="B138" s="12" t="s">
        <v>308</v>
      </c>
      <c r="C138" s="20" t="s">
        <v>311</v>
      </c>
      <c r="D138" s="347">
        <v>0</v>
      </c>
      <c r="E138" s="348"/>
      <c r="F138" s="349">
        <v>0</v>
      </c>
      <c r="G138" s="345">
        <v>0</v>
      </c>
      <c r="H138" s="323">
        <v>0</v>
      </c>
      <c r="I138" s="3"/>
    </row>
    <row r="139" spans="1:9" x14ac:dyDescent="0.2">
      <c r="A139" s="19" t="s">
        <v>312</v>
      </c>
      <c r="B139" s="12" t="s">
        <v>313</v>
      </c>
      <c r="C139" s="20" t="s">
        <v>314</v>
      </c>
      <c r="D139" s="347">
        <v>0</v>
      </c>
      <c r="E139" s="348"/>
      <c r="F139" s="349">
        <v>0</v>
      </c>
      <c r="G139" s="345">
        <v>0</v>
      </c>
      <c r="H139" s="323">
        <v>0</v>
      </c>
      <c r="I139" s="3"/>
    </row>
    <row r="140" spans="1:9" x14ac:dyDescent="0.2">
      <c r="A140" s="19" t="s">
        <v>315</v>
      </c>
      <c r="B140" s="12" t="s">
        <v>316</v>
      </c>
      <c r="C140" s="20" t="s">
        <v>317</v>
      </c>
      <c r="D140" s="347">
        <v>0</v>
      </c>
      <c r="E140" s="348"/>
      <c r="F140" s="349">
        <v>0</v>
      </c>
      <c r="G140" s="345">
        <v>0</v>
      </c>
      <c r="H140" s="323">
        <v>0</v>
      </c>
      <c r="I140" s="3"/>
    </row>
    <row r="141" spans="1:9" x14ac:dyDescent="0.2">
      <c r="A141" s="19" t="s">
        <v>318</v>
      </c>
      <c r="B141" s="12" t="s">
        <v>316</v>
      </c>
      <c r="C141" s="20" t="s">
        <v>319</v>
      </c>
      <c r="D141" s="347">
        <v>0</v>
      </c>
      <c r="E141" s="348"/>
      <c r="F141" s="349">
        <v>0</v>
      </c>
      <c r="G141" s="345">
        <v>0</v>
      </c>
      <c r="H141" s="323">
        <v>0</v>
      </c>
      <c r="I141" s="3"/>
    </row>
    <row r="142" spans="1:9" x14ac:dyDescent="0.2">
      <c r="A142" s="19" t="s">
        <v>320</v>
      </c>
      <c r="B142" s="12" t="s">
        <v>316</v>
      </c>
      <c r="C142" s="20" t="s">
        <v>321</v>
      </c>
      <c r="D142" s="347">
        <v>0</v>
      </c>
      <c r="E142" s="348"/>
      <c r="F142" s="349">
        <v>0</v>
      </c>
      <c r="G142" s="345">
        <v>0</v>
      </c>
      <c r="H142" s="323">
        <v>0</v>
      </c>
      <c r="I142" s="3"/>
    </row>
    <row r="143" spans="1:9" x14ac:dyDescent="0.2">
      <c r="A143" s="19" t="s">
        <v>322</v>
      </c>
      <c r="B143" s="12" t="s">
        <v>316</v>
      </c>
      <c r="C143" s="20" t="s">
        <v>323</v>
      </c>
      <c r="D143" s="347">
        <v>0</v>
      </c>
      <c r="E143" s="348"/>
      <c r="F143" s="349">
        <v>0</v>
      </c>
      <c r="G143" s="345">
        <v>0</v>
      </c>
      <c r="H143" s="323">
        <v>0</v>
      </c>
      <c r="I143" s="3"/>
    </row>
    <row r="144" spans="1:9" x14ac:dyDescent="0.2">
      <c r="A144" s="19" t="s">
        <v>324</v>
      </c>
      <c r="B144" s="12" t="s">
        <v>325</v>
      </c>
      <c r="C144" s="20" t="s">
        <v>326</v>
      </c>
      <c r="D144" s="347">
        <v>0</v>
      </c>
      <c r="E144" s="348"/>
      <c r="F144" s="349">
        <v>0</v>
      </c>
      <c r="G144" s="345">
        <v>0</v>
      </c>
      <c r="H144" s="323">
        <v>0</v>
      </c>
      <c r="I144" s="3"/>
    </row>
    <row r="145" spans="1:9" x14ac:dyDescent="0.2">
      <c r="A145" s="19" t="s">
        <v>327</v>
      </c>
      <c r="B145" s="12" t="s">
        <v>325</v>
      </c>
      <c r="C145" s="20" t="s">
        <v>328</v>
      </c>
      <c r="D145" s="347">
        <v>0</v>
      </c>
      <c r="E145" s="348"/>
      <c r="F145" s="349">
        <v>0</v>
      </c>
      <c r="G145" s="345">
        <v>0</v>
      </c>
      <c r="H145" s="323">
        <v>0</v>
      </c>
      <c r="I145" s="3"/>
    </row>
    <row r="146" spans="1:9" x14ac:dyDescent="0.2">
      <c r="A146" s="19" t="s">
        <v>329</v>
      </c>
      <c r="B146" s="12" t="s">
        <v>330</v>
      </c>
      <c r="C146" s="20" t="s">
        <v>331</v>
      </c>
      <c r="D146" s="347">
        <v>0</v>
      </c>
      <c r="E146" s="348"/>
      <c r="F146" s="349">
        <v>0</v>
      </c>
      <c r="G146" s="345">
        <v>0</v>
      </c>
      <c r="H146" s="323">
        <v>0</v>
      </c>
      <c r="I146" s="3"/>
    </row>
    <row r="147" spans="1:9" x14ac:dyDescent="0.2">
      <c r="A147" s="19" t="s">
        <v>332</v>
      </c>
      <c r="B147" s="12" t="s">
        <v>330</v>
      </c>
      <c r="C147" s="20" t="s">
        <v>333</v>
      </c>
      <c r="D147" s="347">
        <v>0</v>
      </c>
      <c r="E147" s="348"/>
      <c r="F147" s="349">
        <v>0</v>
      </c>
      <c r="G147" s="345">
        <v>0</v>
      </c>
      <c r="H147" s="323">
        <v>0</v>
      </c>
      <c r="I147" s="3"/>
    </row>
    <row r="148" spans="1:9" x14ac:dyDescent="0.2">
      <c r="A148" s="19" t="s">
        <v>334</v>
      </c>
      <c r="B148" s="12" t="s">
        <v>335</v>
      </c>
      <c r="C148" s="20" t="s">
        <v>336</v>
      </c>
      <c r="D148" s="347">
        <v>0</v>
      </c>
      <c r="E148" s="348"/>
      <c r="F148" s="349">
        <v>0</v>
      </c>
      <c r="G148" s="345">
        <v>0</v>
      </c>
      <c r="H148" s="323">
        <v>0</v>
      </c>
      <c r="I148" s="3"/>
    </row>
    <row r="149" spans="1:9" x14ac:dyDescent="0.2">
      <c r="A149" s="19" t="s">
        <v>337</v>
      </c>
      <c r="B149" s="12" t="s">
        <v>335</v>
      </c>
      <c r="C149" s="20" t="s">
        <v>338</v>
      </c>
      <c r="D149" s="347">
        <v>0</v>
      </c>
      <c r="E149" s="348"/>
      <c r="F149" s="349">
        <v>0</v>
      </c>
      <c r="G149" s="345">
        <v>0</v>
      </c>
      <c r="H149" s="323">
        <v>0</v>
      </c>
      <c r="I149" s="3"/>
    </row>
    <row r="150" spans="1:9" x14ac:dyDescent="0.2">
      <c r="A150" s="19" t="s">
        <v>339</v>
      </c>
      <c r="B150" s="12" t="s">
        <v>335</v>
      </c>
      <c r="C150" s="20" t="s">
        <v>340</v>
      </c>
      <c r="D150" s="347">
        <v>0</v>
      </c>
      <c r="E150" s="348"/>
      <c r="F150" s="349">
        <v>0</v>
      </c>
      <c r="G150" s="345">
        <v>0</v>
      </c>
      <c r="H150" s="323">
        <v>0</v>
      </c>
      <c r="I150" s="3"/>
    </row>
    <row r="151" spans="1:9" x14ac:dyDescent="0.2">
      <c r="A151" s="19" t="s">
        <v>341</v>
      </c>
      <c r="B151" s="12" t="s">
        <v>342</v>
      </c>
      <c r="C151" s="20" t="s">
        <v>343</v>
      </c>
      <c r="D151" s="347">
        <v>24500</v>
      </c>
      <c r="E151" s="348"/>
      <c r="F151" s="349">
        <v>24500</v>
      </c>
      <c r="G151" s="345">
        <v>24688.78</v>
      </c>
      <c r="H151" s="323">
        <v>188.77999999999884</v>
      </c>
      <c r="I151" s="3"/>
    </row>
    <row r="152" spans="1:9" x14ac:dyDescent="0.2">
      <c r="A152" s="19" t="s">
        <v>344</v>
      </c>
      <c r="B152" s="12" t="s">
        <v>342</v>
      </c>
      <c r="C152" s="20" t="s">
        <v>345</v>
      </c>
      <c r="D152" s="347">
        <v>0</v>
      </c>
      <c r="E152" s="348"/>
      <c r="F152" s="349">
        <v>0</v>
      </c>
      <c r="G152" s="345">
        <v>0</v>
      </c>
      <c r="H152" s="323">
        <v>0</v>
      </c>
      <c r="I152" s="3"/>
    </row>
    <row r="153" spans="1:9" x14ac:dyDescent="0.2">
      <c r="A153" s="19" t="s">
        <v>346</v>
      </c>
      <c r="B153" s="12" t="s">
        <v>342</v>
      </c>
      <c r="C153" s="20" t="s">
        <v>347</v>
      </c>
      <c r="D153" s="347">
        <v>28500</v>
      </c>
      <c r="E153" s="348"/>
      <c r="F153" s="349">
        <v>28500</v>
      </c>
      <c r="G153" s="345">
        <v>28500</v>
      </c>
      <c r="H153" s="323">
        <v>0</v>
      </c>
      <c r="I153" s="3"/>
    </row>
    <row r="154" spans="1:9" x14ac:dyDescent="0.2">
      <c r="A154" s="19" t="s">
        <v>348</v>
      </c>
      <c r="B154" s="12" t="s">
        <v>349</v>
      </c>
      <c r="C154" s="20" t="s">
        <v>350</v>
      </c>
      <c r="D154" s="347">
        <v>39200</v>
      </c>
      <c r="E154" s="348"/>
      <c r="F154" s="349">
        <v>39200</v>
      </c>
      <c r="G154" s="345">
        <v>24103.010000000002</v>
      </c>
      <c r="H154" s="323">
        <v>-15096.989999999998</v>
      </c>
      <c r="I154" s="3"/>
    </row>
    <row r="155" spans="1:9" x14ac:dyDescent="0.2">
      <c r="A155" s="19" t="s">
        <v>351</v>
      </c>
      <c r="B155" s="12" t="s">
        <v>349</v>
      </c>
      <c r="C155" s="20" t="s">
        <v>352</v>
      </c>
      <c r="D155" s="347">
        <v>0</v>
      </c>
      <c r="E155" s="348"/>
      <c r="F155" s="349">
        <v>0</v>
      </c>
      <c r="G155" s="345">
        <v>0</v>
      </c>
      <c r="H155" s="323">
        <v>0</v>
      </c>
      <c r="I155" s="3"/>
    </row>
    <row r="156" spans="1:9" x14ac:dyDescent="0.2">
      <c r="A156" s="19" t="s">
        <v>353</v>
      </c>
      <c r="B156" s="12" t="s">
        <v>349</v>
      </c>
      <c r="C156" s="20" t="s">
        <v>354</v>
      </c>
      <c r="D156" s="347">
        <v>28500</v>
      </c>
      <c r="E156" s="348"/>
      <c r="F156" s="349">
        <v>28500</v>
      </c>
      <c r="G156" s="345">
        <v>24328.54</v>
      </c>
      <c r="H156" s="323">
        <v>-4171.4599999999991</v>
      </c>
      <c r="I156" s="3"/>
    </row>
    <row r="157" spans="1:9" x14ac:dyDescent="0.2">
      <c r="A157" s="19" t="s">
        <v>355</v>
      </c>
      <c r="B157" s="12" t="s">
        <v>356</v>
      </c>
      <c r="C157" s="20" t="s">
        <v>357</v>
      </c>
      <c r="D157" s="347">
        <v>0</v>
      </c>
      <c r="E157" s="348"/>
      <c r="F157" s="349">
        <v>0</v>
      </c>
      <c r="G157" s="345">
        <v>0</v>
      </c>
      <c r="H157" s="323">
        <v>0</v>
      </c>
      <c r="I157" s="3"/>
    </row>
    <row r="158" spans="1:9" x14ac:dyDescent="0.2">
      <c r="A158" s="19" t="s">
        <v>358</v>
      </c>
      <c r="B158" s="12" t="s">
        <v>359</v>
      </c>
      <c r="C158" s="20" t="s">
        <v>360</v>
      </c>
      <c r="D158" s="347">
        <v>0</v>
      </c>
      <c r="E158" s="348"/>
      <c r="F158" s="349">
        <v>0</v>
      </c>
      <c r="G158" s="345">
        <v>0</v>
      </c>
      <c r="H158" s="323">
        <v>0</v>
      </c>
      <c r="I158" s="3"/>
    </row>
    <row r="159" spans="1:9" x14ac:dyDescent="0.2">
      <c r="A159" s="19" t="s">
        <v>361</v>
      </c>
      <c r="B159" s="12" t="s">
        <v>359</v>
      </c>
      <c r="C159" s="20" t="s">
        <v>362</v>
      </c>
      <c r="D159" s="347">
        <v>0</v>
      </c>
      <c r="E159" s="348"/>
      <c r="F159" s="349">
        <v>0</v>
      </c>
      <c r="G159" s="345">
        <v>0</v>
      </c>
      <c r="H159" s="323">
        <v>0</v>
      </c>
      <c r="I159" s="3"/>
    </row>
    <row r="160" spans="1:9" x14ac:dyDescent="0.2">
      <c r="A160" s="19" t="s">
        <v>363</v>
      </c>
      <c r="B160" s="12" t="s">
        <v>364</v>
      </c>
      <c r="C160" s="20" t="s">
        <v>365</v>
      </c>
      <c r="D160" s="347">
        <v>0</v>
      </c>
      <c r="E160" s="348"/>
      <c r="F160" s="349">
        <v>0</v>
      </c>
      <c r="G160" s="345">
        <v>0</v>
      </c>
      <c r="H160" s="323">
        <v>0</v>
      </c>
      <c r="I160" s="3"/>
    </row>
    <row r="161" spans="1:9" x14ac:dyDescent="0.2">
      <c r="A161" s="19" t="s">
        <v>366</v>
      </c>
      <c r="B161" s="12" t="s">
        <v>364</v>
      </c>
      <c r="C161" s="20" t="s">
        <v>367</v>
      </c>
      <c r="D161" s="347">
        <v>0</v>
      </c>
      <c r="E161" s="348"/>
      <c r="F161" s="349">
        <v>0</v>
      </c>
      <c r="G161" s="345">
        <v>0</v>
      </c>
      <c r="H161" s="323">
        <v>0</v>
      </c>
      <c r="I161" s="3"/>
    </row>
    <row r="162" spans="1:9" x14ac:dyDescent="0.2">
      <c r="A162" s="19" t="s">
        <v>368</v>
      </c>
      <c r="B162" s="12" t="s">
        <v>369</v>
      </c>
      <c r="C162" s="20" t="s">
        <v>370</v>
      </c>
      <c r="D162" s="347">
        <v>0</v>
      </c>
      <c r="E162" s="348"/>
      <c r="F162" s="349">
        <v>0</v>
      </c>
      <c r="G162" s="345">
        <v>0</v>
      </c>
      <c r="H162" s="323">
        <v>0</v>
      </c>
      <c r="I162" s="3"/>
    </row>
    <row r="163" spans="1:9" x14ac:dyDescent="0.2">
      <c r="A163" s="19" t="s">
        <v>371</v>
      </c>
      <c r="B163" s="12" t="s">
        <v>372</v>
      </c>
      <c r="C163" s="20" t="s">
        <v>373</v>
      </c>
      <c r="D163" s="347">
        <v>0</v>
      </c>
      <c r="E163" s="348"/>
      <c r="F163" s="349">
        <v>0</v>
      </c>
      <c r="G163" s="345">
        <v>0</v>
      </c>
      <c r="H163" s="323">
        <v>0</v>
      </c>
      <c r="I163" s="3"/>
    </row>
    <row r="164" spans="1:9" x14ac:dyDescent="0.2">
      <c r="A164" s="19" t="s">
        <v>374</v>
      </c>
      <c r="B164" s="12" t="s">
        <v>372</v>
      </c>
      <c r="C164" s="20" t="s">
        <v>375</v>
      </c>
      <c r="D164" s="347">
        <v>0</v>
      </c>
      <c r="E164" s="348"/>
      <c r="F164" s="349">
        <v>0</v>
      </c>
      <c r="G164" s="345">
        <v>0</v>
      </c>
      <c r="H164" s="323">
        <v>0</v>
      </c>
      <c r="I164" s="3"/>
    </row>
    <row r="165" spans="1:9" x14ac:dyDescent="0.2">
      <c r="A165" s="19" t="s">
        <v>376</v>
      </c>
      <c r="B165" s="12" t="s">
        <v>377</v>
      </c>
      <c r="C165" s="20" t="s">
        <v>378</v>
      </c>
      <c r="D165" s="347">
        <v>0</v>
      </c>
      <c r="E165" s="348"/>
      <c r="F165" s="349">
        <v>0</v>
      </c>
      <c r="G165" s="345">
        <v>0</v>
      </c>
      <c r="H165" s="323">
        <v>0</v>
      </c>
      <c r="I165" s="3"/>
    </row>
    <row r="166" spans="1:9" x14ac:dyDescent="0.2">
      <c r="A166" s="19" t="s">
        <v>379</v>
      </c>
      <c r="B166" s="12" t="s">
        <v>377</v>
      </c>
      <c r="C166" s="20" t="s">
        <v>380</v>
      </c>
      <c r="D166" s="347">
        <v>0</v>
      </c>
      <c r="E166" s="348"/>
      <c r="F166" s="349">
        <v>0</v>
      </c>
      <c r="G166" s="345">
        <v>0</v>
      </c>
      <c r="H166" s="323">
        <v>0</v>
      </c>
      <c r="I166" s="3"/>
    </row>
    <row r="167" spans="1:9" x14ac:dyDescent="0.2">
      <c r="A167" s="19" t="s">
        <v>381</v>
      </c>
      <c r="B167" s="12" t="s">
        <v>377</v>
      </c>
      <c r="C167" s="20" t="s">
        <v>382</v>
      </c>
      <c r="D167" s="347">
        <v>0</v>
      </c>
      <c r="E167" s="348"/>
      <c r="F167" s="349">
        <v>0</v>
      </c>
      <c r="G167" s="345">
        <v>0</v>
      </c>
      <c r="H167" s="323">
        <v>0</v>
      </c>
      <c r="I167" s="3"/>
    </row>
    <row r="168" spans="1:9" x14ac:dyDescent="0.2">
      <c r="A168" s="19" t="s">
        <v>383</v>
      </c>
      <c r="B168" s="12" t="s">
        <v>377</v>
      </c>
      <c r="C168" s="20" t="s">
        <v>384</v>
      </c>
      <c r="D168" s="347">
        <v>0</v>
      </c>
      <c r="E168" s="348"/>
      <c r="F168" s="349">
        <v>0</v>
      </c>
      <c r="G168" s="345">
        <v>0</v>
      </c>
      <c r="H168" s="323">
        <v>0</v>
      </c>
      <c r="I168" s="3"/>
    </row>
    <row r="169" spans="1:9" x14ac:dyDescent="0.2">
      <c r="A169" s="19" t="s">
        <v>385</v>
      </c>
      <c r="B169" s="12" t="s">
        <v>377</v>
      </c>
      <c r="C169" s="20" t="s">
        <v>386</v>
      </c>
      <c r="D169" s="347">
        <v>0</v>
      </c>
      <c r="E169" s="348"/>
      <c r="F169" s="349">
        <v>0</v>
      </c>
      <c r="G169" s="345">
        <v>0</v>
      </c>
      <c r="H169" s="323">
        <v>0</v>
      </c>
      <c r="I169" s="3"/>
    </row>
    <row r="170" spans="1:9" x14ac:dyDescent="0.2">
      <c r="A170" s="19" t="s">
        <v>387</v>
      </c>
      <c r="B170" s="12" t="s">
        <v>388</v>
      </c>
      <c r="C170" s="20" t="s">
        <v>389</v>
      </c>
      <c r="D170" s="347">
        <v>0</v>
      </c>
      <c r="E170" s="348"/>
      <c r="F170" s="349">
        <v>0</v>
      </c>
      <c r="G170" s="345">
        <v>0</v>
      </c>
      <c r="H170" s="323">
        <v>0</v>
      </c>
      <c r="I170" s="3"/>
    </row>
    <row r="171" spans="1:9" x14ac:dyDescent="0.2">
      <c r="A171" s="19" t="s">
        <v>390</v>
      </c>
      <c r="B171" s="12" t="s">
        <v>388</v>
      </c>
      <c r="C171" s="20" t="s">
        <v>391</v>
      </c>
      <c r="D171" s="347">
        <v>0</v>
      </c>
      <c r="E171" s="348"/>
      <c r="F171" s="349">
        <v>0</v>
      </c>
      <c r="G171" s="345">
        <v>0</v>
      </c>
      <c r="H171" s="323">
        <v>0</v>
      </c>
      <c r="I171" s="3"/>
    </row>
    <row r="172" spans="1:9" x14ac:dyDescent="0.2">
      <c r="A172" s="19" t="s">
        <v>392</v>
      </c>
      <c r="B172" s="12" t="s">
        <v>388</v>
      </c>
      <c r="C172" s="20" t="s">
        <v>393</v>
      </c>
      <c r="D172" s="347">
        <v>0</v>
      </c>
      <c r="E172" s="348"/>
      <c r="F172" s="349">
        <v>0</v>
      </c>
      <c r="G172" s="345">
        <v>0</v>
      </c>
      <c r="H172" s="323">
        <v>0</v>
      </c>
      <c r="I172" s="3"/>
    </row>
    <row r="173" spans="1:9" x14ac:dyDescent="0.2">
      <c r="A173" s="19" t="s">
        <v>394</v>
      </c>
      <c r="B173" s="12" t="s">
        <v>388</v>
      </c>
      <c r="C173" s="20" t="s">
        <v>395</v>
      </c>
      <c r="D173" s="347">
        <v>0</v>
      </c>
      <c r="E173" s="348"/>
      <c r="F173" s="349">
        <v>0</v>
      </c>
      <c r="G173" s="345">
        <v>0</v>
      </c>
      <c r="H173" s="323">
        <v>0</v>
      </c>
      <c r="I173" s="3"/>
    </row>
    <row r="174" spans="1:9" x14ac:dyDescent="0.2">
      <c r="A174" s="19" t="s">
        <v>396</v>
      </c>
      <c r="B174" s="12" t="s">
        <v>388</v>
      </c>
      <c r="C174" s="20" t="s">
        <v>397</v>
      </c>
      <c r="D174" s="347">
        <v>0</v>
      </c>
      <c r="E174" s="348"/>
      <c r="F174" s="349">
        <v>0</v>
      </c>
      <c r="G174" s="345">
        <v>0</v>
      </c>
      <c r="H174" s="323">
        <v>0</v>
      </c>
      <c r="I174" s="3"/>
    </row>
    <row r="175" spans="1:9" x14ac:dyDescent="0.2">
      <c r="A175" s="19" t="s">
        <v>398</v>
      </c>
      <c r="B175" s="12" t="s">
        <v>388</v>
      </c>
      <c r="C175" s="20" t="s">
        <v>399</v>
      </c>
      <c r="D175" s="347">
        <v>24500</v>
      </c>
      <c r="E175" s="348"/>
      <c r="F175" s="349">
        <v>24500</v>
      </c>
      <c r="G175" s="345">
        <v>21103.63</v>
      </c>
      <c r="H175" s="323">
        <v>-3396.369999999999</v>
      </c>
      <c r="I175" s="3"/>
    </row>
    <row r="176" spans="1:9" x14ac:dyDescent="0.2">
      <c r="A176" s="19" t="s">
        <v>400</v>
      </c>
      <c r="B176" s="12" t="s">
        <v>388</v>
      </c>
      <c r="C176" s="20" t="s">
        <v>401</v>
      </c>
      <c r="D176" s="347">
        <v>0</v>
      </c>
      <c r="E176" s="348"/>
      <c r="F176" s="349">
        <v>0</v>
      </c>
      <c r="G176" s="345">
        <v>0</v>
      </c>
      <c r="H176" s="323">
        <v>0</v>
      </c>
      <c r="I176" s="3"/>
    </row>
    <row r="177" spans="1:9" x14ac:dyDescent="0.2">
      <c r="A177" s="19" t="s">
        <v>402</v>
      </c>
      <c r="B177" s="12" t="s">
        <v>388</v>
      </c>
      <c r="C177" s="20" t="s">
        <v>403</v>
      </c>
      <c r="D177" s="347">
        <v>0</v>
      </c>
      <c r="E177" s="348"/>
      <c r="F177" s="349">
        <v>0</v>
      </c>
      <c r="G177" s="345">
        <v>0</v>
      </c>
      <c r="H177" s="323">
        <v>0</v>
      </c>
      <c r="I177" s="3"/>
    </row>
    <row r="178" spans="1:9" x14ac:dyDescent="0.2">
      <c r="A178" s="19" t="s">
        <v>404</v>
      </c>
      <c r="B178" s="12" t="s">
        <v>388</v>
      </c>
      <c r="C178" s="20" t="s">
        <v>405</v>
      </c>
      <c r="D178" s="347">
        <v>0</v>
      </c>
      <c r="E178" s="348"/>
      <c r="F178" s="349">
        <v>0</v>
      </c>
      <c r="G178" s="345">
        <v>0</v>
      </c>
      <c r="H178" s="323">
        <v>0</v>
      </c>
      <c r="I178" s="3"/>
    </row>
    <row r="179" spans="1:9" x14ac:dyDescent="0.2">
      <c r="A179" s="19" t="s">
        <v>406</v>
      </c>
      <c r="B179" s="12" t="s">
        <v>388</v>
      </c>
      <c r="C179" s="20" t="s">
        <v>407</v>
      </c>
      <c r="D179" s="347">
        <v>0</v>
      </c>
      <c r="E179" s="348"/>
      <c r="F179" s="349">
        <v>0</v>
      </c>
      <c r="G179" s="345">
        <v>0</v>
      </c>
      <c r="H179" s="323">
        <v>0</v>
      </c>
      <c r="I179" s="3"/>
    </row>
    <row r="180" spans="1:9" x14ac:dyDescent="0.2">
      <c r="A180" s="19" t="s">
        <v>408</v>
      </c>
      <c r="B180" s="12" t="s">
        <v>388</v>
      </c>
      <c r="C180" s="20" t="s">
        <v>409</v>
      </c>
      <c r="D180" s="347">
        <v>0</v>
      </c>
      <c r="E180" s="348"/>
      <c r="F180" s="349">
        <v>0</v>
      </c>
      <c r="G180" s="345">
        <v>0</v>
      </c>
      <c r="H180" s="323">
        <v>0</v>
      </c>
      <c r="I180" s="3"/>
    </row>
    <row r="181" spans="1:9" x14ac:dyDescent="0.2">
      <c r="A181" s="19" t="s">
        <v>410</v>
      </c>
      <c r="B181" s="12" t="s">
        <v>388</v>
      </c>
      <c r="C181" s="20" t="s">
        <v>411</v>
      </c>
      <c r="D181" s="347">
        <v>0</v>
      </c>
      <c r="E181" s="348"/>
      <c r="F181" s="349">
        <v>0</v>
      </c>
      <c r="G181" s="345">
        <v>0</v>
      </c>
      <c r="H181" s="323">
        <v>0</v>
      </c>
      <c r="I181" s="3"/>
    </row>
    <row r="182" spans="1:9" x14ac:dyDescent="0.2">
      <c r="A182" s="23" t="s">
        <v>412</v>
      </c>
      <c r="B182" s="12" t="s">
        <v>413</v>
      </c>
      <c r="C182" s="20" t="s">
        <v>414</v>
      </c>
      <c r="D182" s="347">
        <v>0</v>
      </c>
      <c r="E182" s="348"/>
      <c r="F182" s="349">
        <v>0</v>
      </c>
      <c r="G182" s="345">
        <v>0</v>
      </c>
      <c r="H182" s="323">
        <v>0</v>
      </c>
      <c r="I182" s="3"/>
    </row>
    <row r="183" spans="1:9" x14ac:dyDescent="0.2">
      <c r="A183" s="23" t="s">
        <v>415</v>
      </c>
      <c r="B183" s="12" t="s">
        <v>413</v>
      </c>
      <c r="C183" s="20" t="s">
        <v>416</v>
      </c>
      <c r="D183" s="347">
        <v>0</v>
      </c>
      <c r="E183" s="348"/>
      <c r="F183" s="349">
        <v>0</v>
      </c>
      <c r="G183" s="345">
        <v>0</v>
      </c>
      <c r="H183" s="323">
        <v>0</v>
      </c>
      <c r="I183" s="3"/>
    </row>
    <row r="184" spans="1:9" x14ac:dyDescent="0.2">
      <c r="A184" s="23" t="s">
        <v>417</v>
      </c>
      <c r="B184" s="12" t="s">
        <v>413</v>
      </c>
      <c r="C184" s="20" t="s">
        <v>418</v>
      </c>
      <c r="D184" s="347">
        <v>0</v>
      </c>
      <c r="E184" s="348"/>
      <c r="F184" s="349">
        <v>0</v>
      </c>
      <c r="G184" s="345">
        <v>0</v>
      </c>
      <c r="H184" s="323">
        <v>0</v>
      </c>
      <c r="I184" s="3"/>
    </row>
    <row r="185" spans="1:9" x14ac:dyDescent="0.2">
      <c r="A185" s="23" t="s">
        <v>419</v>
      </c>
      <c r="B185" s="12" t="s">
        <v>413</v>
      </c>
      <c r="C185" s="20" t="s">
        <v>420</v>
      </c>
      <c r="D185" s="347">
        <v>0</v>
      </c>
      <c r="E185" s="348"/>
      <c r="F185" s="349">
        <v>0</v>
      </c>
      <c r="G185" s="345">
        <v>0</v>
      </c>
      <c r="H185" s="323">
        <v>0</v>
      </c>
      <c r="I185" s="3"/>
    </row>
    <row r="186" spans="1:9" x14ac:dyDescent="0.2">
      <c r="A186" s="23" t="s">
        <v>421</v>
      </c>
      <c r="B186" s="12"/>
      <c r="C186" s="20" t="s">
        <v>422</v>
      </c>
      <c r="D186" s="347">
        <v>0</v>
      </c>
      <c r="E186" s="348"/>
      <c r="F186" s="349">
        <v>0</v>
      </c>
      <c r="G186" s="345">
        <v>51735.28</v>
      </c>
      <c r="H186" s="323">
        <v>51735.28</v>
      </c>
      <c r="I186" s="3"/>
    </row>
    <row r="187" spans="1:9" x14ac:dyDescent="0.2">
      <c r="A187" s="41" t="s">
        <v>423</v>
      </c>
      <c r="B187" s="42"/>
      <c r="C187" s="42" t="s">
        <v>424</v>
      </c>
      <c r="D187" s="347">
        <v>0</v>
      </c>
      <c r="E187" s="348"/>
      <c r="F187" s="349">
        <v>0</v>
      </c>
      <c r="G187" s="345">
        <v>0</v>
      </c>
      <c r="H187" s="323">
        <v>0</v>
      </c>
      <c r="I187" s="3"/>
    </row>
    <row r="188" spans="1:9" x14ac:dyDescent="0.2">
      <c r="A188" s="41" t="s">
        <v>425</v>
      </c>
      <c r="B188" s="42"/>
      <c r="C188" s="42" t="s">
        <v>426</v>
      </c>
      <c r="D188" s="347">
        <v>0</v>
      </c>
      <c r="E188" s="348"/>
      <c r="F188" s="349">
        <v>0</v>
      </c>
      <c r="G188" s="345">
        <v>0</v>
      </c>
      <c r="H188" s="323">
        <v>0</v>
      </c>
      <c r="I188" s="3"/>
    </row>
    <row r="189" spans="1:9" x14ac:dyDescent="0.2">
      <c r="A189" s="41" t="s">
        <v>427</v>
      </c>
      <c r="B189" s="42"/>
      <c r="C189" s="42" t="s">
        <v>428</v>
      </c>
      <c r="D189" s="347">
        <v>0</v>
      </c>
      <c r="E189" s="348"/>
      <c r="F189" s="349">
        <v>0</v>
      </c>
      <c r="G189" s="345">
        <v>0</v>
      </c>
      <c r="H189" s="323">
        <v>0</v>
      </c>
      <c r="I189" s="3"/>
    </row>
    <row r="190" spans="1:9" x14ac:dyDescent="0.2">
      <c r="A190" s="41" t="s">
        <v>429</v>
      </c>
      <c r="B190" s="42"/>
      <c r="C190" s="55" t="s">
        <v>430</v>
      </c>
      <c r="D190" s="347">
        <v>0</v>
      </c>
      <c r="E190" s="348"/>
      <c r="F190" s="349">
        <v>0</v>
      </c>
      <c r="G190" s="345">
        <v>0</v>
      </c>
      <c r="H190" s="323">
        <v>0</v>
      </c>
      <c r="I190" s="3"/>
    </row>
    <row r="191" spans="1:9" x14ac:dyDescent="0.2">
      <c r="A191" s="41" t="s">
        <v>431</v>
      </c>
      <c r="B191" s="42"/>
      <c r="C191" s="42" t="s">
        <v>432</v>
      </c>
      <c r="D191" s="347">
        <v>0</v>
      </c>
      <c r="E191" s="348"/>
      <c r="F191" s="349">
        <v>0</v>
      </c>
      <c r="G191" s="345">
        <v>0</v>
      </c>
      <c r="H191" s="323">
        <v>0</v>
      </c>
      <c r="I191" s="3"/>
    </row>
    <row r="192" spans="1:9" x14ac:dyDescent="0.2">
      <c r="A192" s="43" t="s">
        <v>433</v>
      </c>
      <c r="B192" s="42"/>
      <c r="C192" s="42" t="s">
        <v>434</v>
      </c>
      <c r="D192" s="347">
        <v>0</v>
      </c>
      <c r="E192" s="348"/>
      <c r="F192" s="349">
        <v>0</v>
      </c>
      <c r="G192" s="345">
        <v>0</v>
      </c>
      <c r="H192" s="323">
        <v>0</v>
      </c>
      <c r="I192" s="3"/>
    </row>
    <row r="193" spans="1:9" x14ac:dyDescent="0.2">
      <c r="A193" s="41" t="s">
        <v>435</v>
      </c>
      <c r="B193" s="42"/>
      <c r="C193" s="42" t="s">
        <v>436</v>
      </c>
      <c r="D193" s="347">
        <v>0</v>
      </c>
      <c r="E193" s="348"/>
      <c r="F193" s="349">
        <v>0</v>
      </c>
      <c r="G193" s="345">
        <v>0</v>
      </c>
      <c r="H193" s="323">
        <v>0</v>
      </c>
      <c r="I193" s="3"/>
    </row>
    <row r="194" spans="1:9" x14ac:dyDescent="0.2">
      <c r="A194" s="41" t="s">
        <v>437</v>
      </c>
      <c r="B194" s="42"/>
      <c r="C194" s="42" t="s">
        <v>438</v>
      </c>
      <c r="D194" s="347">
        <v>0</v>
      </c>
      <c r="E194" s="348"/>
      <c r="F194" s="349">
        <v>0</v>
      </c>
      <c r="G194" s="345">
        <v>0</v>
      </c>
      <c r="H194" s="323">
        <v>0</v>
      </c>
      <c r="I194" s="3"/>
    </row>
    <row r="195" spans="1:9" x14ac:dyDescent="0.2">
      <c r="A195" s="41" t="s">
        <v>439</v>
      </c>
      <c r="B195" s="42"/>
      <c r="C195" s="42" t="s">
        <v>440</v>
      </c>
      <c r="D195" s="347">
        <v>0</v>
      </c>
      <c r="E195" s="348"/>
      <c r="F195" s="349">
        <v>0</v>
      </c>
      <c r="G195" s="345">
        <v>0</v>
      </c>
      <c r="H195" s="323">
        <v>0</v>
      </c>
      <c r="I195" s="3"/>
    </row>
    <row r="196" spans="1:9" x14ac:dyDescent="0.2">
      <c r="A196" s="41" t="s">
        <v>441</v>
      </c>
      <c r="B196" s="42"/>
      <c r="C196" s="42" t="s">
        <v>442</v>
      </c>
      <c r="D196" s="347">
        <v>0</v>
      </c>
      <c r="E196" s="348"/>
      <c r="F196" s="349">
        <v>0</v>
      </c>
      <c r="G196" s="345">
        <v>0</v>
      </c>
      <c r="H196" s="323">
        <v>0</v>
      </c>
      <c r="I196" s="3"/>
    </row>
    <row r="197" spans="1:9" x14ac:dyDescent="0.2">
      <c r="A197" s="41" t="s">
        <v>443</v>
      </c>
      <c r="B197" s="42"/>
      <c r="C197" s="42" t="s">
        <v>444</v>
      </c>
      <c r="D197" s="347">
        <v>0</v>
      </c>
      <c r="E197" s="348"/>
      <c r="F197" s="349">
        <v>0</v>
      </c>
      <c r="G197" s="345">
        <v>0</v>
      </c>
      <c r="H197" s="323">
        <v>0</v>
      </c>
      <c r="I197" s="3"/>
    </row>
    <row r="198" spans="1:9" x14ac:dyDescent="0.2">
      <c r="A198" s="41" t="s">
        <v>445</v>
      </c>
      <c r="B198" s="42"/>
      <c r="C198" s="42" t="s">
        <v>446</v>
      </c>
      <c r="D198" s="347">
        <v>0</v>
      </c>
      <c r="E198" s="348"/>
      <c r="F198" s="349">
        <v>0</v>
      </c>
      <c r="G198" s="345">
        <v>0</v>
      </c>
      <c r="H198" s="323">
        <v>0</v>
      </c>
      <c r="I198" s="3"/>
    </row>
    <row r="199" spans="1:9" x14ac:dyDescent="0.2">
      <c r="A199" s="2" t="s">
        <v>447</v>
      </c>
      <c r="B199" s="42"/>
      <c r="C199" s="42" t="s">
        <v>448</v>
      </c>
      <c r="D199" s="347">
        <v>0</v>
      </c>
      <c r="E199" s="348"/>
      <c r="F199" s="349">
        <v>0</v>
      </c>
      <c r="G199" s="345">
        <v>0</v>
      </c>
      <c r="H199" s="323">
        <v>0</v>
      </c>
      <c r="I199" s="3"/>
    </row>
    <row r="200" spans="1:9" x14ac:dyDescent="0.2">
      <c r="A200" s="2" t="s">
        <v>449</v>
      </c>
      <c r="B200" s="42"/>
      <c r="C200" s="42" t="s">
        <v>450</v>
      </c>
      <c r="D200" s="347">
        <v>0</v>
      </c>
      <c r="E200" s="348"/>
      <c r="F200" s="349">
        <v>0</v>
      </c>
      <c r="G200" s="345">
        <v>0</v>
      </c>
      <c r="H200" s="323">
        <v>0</v>
      </c>
      <c r="I200" s="3"/>
    </row>
    <row r="201" spans="1:9" x14ac:dyDescent="0.2">
      <c r="A201" s="41" t="s">
        <v>451</v>
      </c>
      <c r="B201" s="42"/>
      <c r="C201" s="42" t="s">
        <v>452</v>
      </c>
      <c r="D201" s="347">
        <v>0</v>
      </c>
      <c r="E201" s="348"/>
      <c r="F201" s="349">
        <v>0</v>
      </c>
      <c r="G201" s="345">
        <v>0</v>
      </c>
      <c r="H201" s="323">
        <v>0</v>
      </c>
      <c r="I201" s="3"/>
    </row>
    <row r="202" spans="1:9" x14ac:dyDescent="0.2">
      <c r="A202" s="41" t="s">
        <v>453</v>
      </c>
      <c r="B202" s="42"/>
      <c r="C202" s="42" t="s">
        <v>454</v>
      </c>
      <c r="D202" s="347">
        <v>0</v>
      </c>
      <c r="E202" s="348"/>
      <c r="F202" s="349">
        <v>0</v>
      </c>
      <c r="G202" s="345">
        <v>0</v>
      </c>
      <c r="H202" s="323">
        <v>0</v>
      </c>
      <c r="I202" s="3"/>
    </row>
    <row r="203" spans="1:9" x14ac:dyDescent="0.2">
      <c r="A203" s="41" t="s">
        <v>455</v>
      </c>
      <c r="B203" s="42"/>
      <c r="C203" s="42" t="s">
        <v>456</v>
      </c>
      <c r="D203" s="347">
        <v>0</v>
      </c>
      <c r="E203" s="348"/>
      <c r="F203" s="349">
        <v>0</v>
      </c>
      <c r="G203" s="345">
        <v>0</v>
      </c>
      <c r="H203" s="323">
        <v>0</v>
      </c>
      <c r="I203" s="3"/>
    </row>
    <row r="204" spans="1:9" x14ac:dyDescent="0.2">
      <c r="A204" s="43" t="s">
        <v>457</v>
      </c>
      <c r="B204" s="42"/>
      <c r="C204" s="42" t="s">
        <v>458</v>
      </c>
      <c r="D204" s="347">
        <v>0</v>
      </c>
      <c r="E204" s="348"/>
      <c r="F204" s="349">
        <v>0</v>
      </c>
      <c r="G204" s="345">
        <v>0</v>
      </c>
      <c r="H204" s="323">
        <v>0</v>
      </c>
      <c r="I204" s="3"/>
    </row>
    <row r="205" spans="1:9" x14ac:dyDescent="0.2">
      <c r="A205" s="43" t="s">
        <v>459</v>
      </c>
      <c r="B205" s="42"/>
      <c r="C205" s="42" t="s">
        <v>460</v>
      </c>
      <c r="D205" s="347">
        <v>0</v>
      </c>
      <c r="E205" s="348"/>
      <c r="F205" s="349">
        <v>0</v>
      </c>
      <c r="G205" s="345">
        <v>0</v>
      </c>
      <c r="H205" s="323">
        <v>0</v>
      </c>
      <c r="I205" s="3"/>
    </row>
    <row r="206" spans="1:9" x14ac:dyDescent="0.2">
      <c r="A206" s="43" t="s">
        <v>564</v>
      </c>
      <c r="B206" s="42"/>
      <c r="C206" s="42" t="s">
        <v>570</v>
      </c>
      <c r="D206" s="347">
        <v>0</v>
      </c>
      <c r="E206" s="348"/>
      <c r="F206" s="349">
        <v>0</v>
      </c>
      <c r="G206" s="345">
        <v>0</v>
      </c>
      <c r="H206" s="323">
        <v>0</v>
      </c>
      <c r="I206" s="3"/>
    </row>
    <row r="207" spans="1:9" ht="13.5" thickBot="1" x14ac:dyDescent="0.25">
      <c r="A207" s="50" t="s">
        <v>581</v>
      </c>
      <c r="B207" s="42"/>
      <c r="C207" s="12" t="s">
        <v>582</v>
      </c>
      <c r="D207" s="347">
        <v>0</v>
      </c>
      <c r="E207" s="348"/>
      <c r="F207" s="349">
        <v>0</v>
      </c>
      <c r="G207" s="346">
        <v>0</v>
      </c>
      <c r="H207" s="324">
        <v>0</v>
      </c>
      <c r="I207" s="3"/>
    </row>
    <row r="208" spans="1:9" ht="13.5" thickBot="1" x14ac:dyDescent="0.25">
      <c r="A208" s="24"/>
      <c r="B208" s="25"/>
      <c r="C208" s="26"/>
      <c r="D208" s="119">
        <f>SUM(D8:D207)</f>
        <v>699412.05</v>
      </c>
      <c r="E208" s="350"/>
      <c r="F208" s="351">
        <f>SUM(F8:F207)</f>
        <v>727894.19</v>
      </c>
      <c r="G208" s="352">
        <f>SUM(G8:G207)</f>
        <v>852259.57000000018</v>
      </c>
      <c r="H208" s="355">
        <f>SUM(H8:H207)</f>
        <v>124365.37999999998</v>
      </c>
      <c r="I208" s="3"/>
    </row>
    <row r="211" spans="4:8" x14ac:dyDescent="0.2">
      <c r="F211" s="44"/>
      <c r="G211" s="44"/>
      <c r="H211" s="44"/>
    </row>
    <row r="212" spans="4:8" x14ac:dyDescent="0.2">
      <c r="D212" s="92"/>
      <c r="F212" s="44"/>
      <c r="G212" s="44"/>
      <c r="H212" s="44"/>
    </row>
    <row r="213" spans="4:8" x14ac:dyDescent="0.2">
      <c r="D213" s="92"/>
    </row>
    <row r="214" spans="4:8" x14ac:dyDescent="0.2">
      <c r="D214" s="92"/>
    </row>
    <row r="215" spans="4:8" x14ac:dyDescent="0.2">
      <c r="D215" s="92"/>
    </row>
  </sheetData>
  <autoFilter ref="A6:I208" xr:uid="{00000000-0009-0000-0000-000007000000}"/>
  <mergeCells count="1">
    <mergeCell ref="F5:G5"/>
  </mergeCells>
  <phoneticPr fontId="9" type="noConversion"/>
  <conditionalFormatting sqref="D8:D207">
    <cfRule type="cellIs" dxfId="5" priority="20" stopIfTrue="1" operator="equal">
      <formula>0</formula>
    </cfRule>
  </conditionalFormatting>
  <conditionalFormatting sqref="F8:H207">
    <cfRule type="cellIs" dxfId="4" priority="3" stopIfTrue="1" operator="equal">
      <formula>0</formula>
    </cfRule>
  </conditionalFormatting>
  <printOptions horizontalCentered="1"/>
  <pageMargins left="0.75" right="0.75" top="1" bottom="1" header="0.5" footer="0.5"/>
  <pageSetup fitToHeight="0" orientation="landscape" r:id="rId1"/>
  <headerFooter alignWithMargins="0">
    <oddFooter>&amp;LCDE, Public School Finance&amp;C&amp;P&amp;R&amp;D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221"/>
  <sheetViews>
    <sheetView zoomScale="89" zoomScaleNormal="89" workbookViewId="0">
      <pane ySplit="7" topLeftCell="A8" activePane="bottomLeft" state="frozen"/>
      <selection activeCell="B1" sqref="B1"/>
      <selection pane="bottomLeft" activeCell="C2" sqref="C2"/>
    </sheetView>
  </sheetViews>
  <sheetFormatPr defaultRowHeight="12.75" x14ac:dyDescent="0.2"/>
  <cols>
    <col min="1" max="1" width="10" style="1" bestFit="1" customWidth="1"/>
    <col min="2" max="2" width="14.42578125" style="1" bestFit="1" customWidth="1"/>
    <col min="3" max="3" width="38.5703125" style="1" customWidth="1"/>
    <col min="4" max="6" width="17" customWidth="1"/>
    <col min="7" max="7" width="2.42578125" customWidth="1"/>
    <col min="8" max="8" width="19.85546875" bestFit="1" customWidth="1"/>
    <col min="9" max="10" width="19.85546875" customWidth="1"/>
    <col min="11" max="11" width="4.28515625" customWidth="1"/>
    <col min="12" max="12" width="19.85546875" bestFit="1" customWidth="1"/>
    <col min="13" max="13" width="15.7109375" customWidth="1"/>
    <col min="14" max="14" width="15.5703125" customWidth="1"/>
    <col min="15" max="15" width="13" bestFit="1" customWidth="1"/>
  </cols>
  <sheetData>
    <row r="1" spans="1:15" x14ac:dyDescent="0.2">
      <c r="C1" s="56"/>
      <c r="D1" s="493"/>
      <c r="E1" s="493"/>
      <c r="F1" s="493"/>
      <c r="G1" s="494"/>
      <c r="H1" s="493"/>
      <c r="I1" s="493"/>
      <c r="J1" s="493"/>
      <c r="K1" s="493"/>
      <c r="L1" s="495"/>
      <c r="M1" s="496"/>
      <c r="N1" s="494"/>
    </row>
    <row r="2" spans="1:15" x14ac:dyDescent="0.2">
      <c r="C2" s="56"/>
      <c r="D2" s="497"/>
      <c r="E2" s="498"/>
      <c r="F2" s="498"/>
      <c r="G2" s="494"/>
      <c r="H2" s="493"/>
      <c r="I2" s="495"/>
      <c r="J2" s="493"/>
      <c r="K2" s="493"/>
      <c r="L2" s="499"/>
      <c r="M2" s="500"/>
      <c r="N2" s="494"/>
    </row>
    <row r="3" spans="1:15" x14ac:dyDescent="0.2">
      <c r="C3" s="56"/>
      <c r="D3" s="497"/>
      <c r="E3" s="498"/>
      <c r="F3" s="498"/>
      <c r="G3" s="494"/>
      <c r="H3" s="493"/>
      <c r="I3" s="495"/>
      <c r="J3" s="493"/>
      <c r="K3" s="493"/>
      <c r="L3" s="499"/>
      <c r="M3" s="500"/>
      <c r="N3" s="494"/>
    </row>
    <row r="4" spans="1:15" ht="13.5" thickBot="1" x14ac:dyDescent="0.25">
      <c r="C4" s="56"/>
      <c r="D4" s="497"/>
      <c r="E4" s="498"/>
      <c r="F4" s="498"/>
      <c r="G4" s="494"/>
      <c r="H4" s="501"/>
      <c r="I4" s="501"/>
      <c r="J4" s="493"/>
      <c r="K4" s="493"/>
      <c r="L4" s="499"/>
      <c r="M4" s="500"/>
      <c r="N4" s="494"/>
    </row>
    <row r="5" spans="1:15" ht="28.5" customHeight="1" thickBot="1" x14ac:dyDescent="0.25">
      <c r="C5" s="56"/>
      <c r="D5" s="479" t="s">
        <v>632</v>
      </c>
      <c r="E5" s="480"/>
      <c r="F5" s="481"/>
      <c r="H5" s="482" t="s">
        <v>633</v>
      </c>
      <c r="I5" s="483"/>
      <c r="J5" s="484"/>
      <c r="K5" s="134"/>
      <c r="L5" s="485" t="s">
        <v>637</v>
      </c>
      <c r="M5" s="486"/>
      <c r="N5" s="487"/>
    </row>
    <row r="6" spans="1:15" ht="13.5" thickBot="1" x14ac:dyDescent="0.25">
      <c r="A6" s="7"/>
      <c r="B6" s="8"/>
      <c r="C6" s="9"/>
      <c r="D6" s="4" t="s">
        <v>671</v>
      </c>
      <c r="E6" s="4" t="str">
        <f>+D6</f>
        <v>FY22-23</v>
      </c>
      <c r="F6" s="378" t="str">
        <f>+D6</f>
        <v>FY22-23</v>
      </c>
      <c r="G6" s="388"/>
      <c r="H6" s="165" t="s">
        <v>649</v>
      </c>
      <c r="I6" s="269" t="str">
        <f>+H6</f>
        <v>FY21-22</v>
      </c>
      <c r="J6" s="369" t="str">
        <f>+H6</f>
        <v>FY21-22</v>
      </c>
      <c r="K6" s="272"/>
      <c r="L6" s="162" t="str">
        <f>H6</f>
        <v>FY21-22</v>
      </c>
      <c r="M6" s="162" t="str">
        <f>L6</f>
        <v>FY21-22</v>
      </c>
      <c r="N6" s="384" t="str">
        <f>M6</f>
        <v>FY21-22</v>
      </c>
      <c r="O6" s="385"/>
    </row>
    <row r="7" spans="1:15" ht="77.25" thickBot="1" x14ac:dyDescent="0.25">
      <c r="A7" s="38" t="s">
        <v>0</v>
      </c>
      <c r="B7" s="39" t="s">
        <v>1</v>
      </c>
      <c r="C7" s="40" t="s">
        <v>2</v>
      </c>
      <c r="D7" s="15" t="s">
        <v>634</v>
      </c>
      <c r="E7" s="15" t="s">
        <v>635</v>
      </c>
      <c r="F7" s="379" t="s">
        <v>648</v>
      </c>
      <c r="G7" s="389"/>
      <c r="H7" s="183" t="s">
        <v>638</v>
      </c>
      <c r="I7" s="271" t="s">
        <v>636</v>
      </c>
      <c r="J7" s="374" t="s">
        <v>593</v>
      </c>
      <c r="K7" s="244"/>
      <c r="L7" s="297" t="s">
        <v>638</v>
      </c>
      <c r="M7" s="297" t="s">
        <v>639</v>
      </c>
      <c r="N7" s="381" t="s">
        <v>592</v>
      </c>
      <c r="O7" s="333" t="s">
        <v>643</v>
      </c>
    </row>
    <row r="8" spans="1:15" x14ac:dyDescent="0.2">
      <c r="A8" s="19" t="s">
        <v>3</v>
      </c>
      <c r="B8" s="12" t="s">
        <v>4</v>
      </c>
      <c r="C8" s="20" t="s">
        <v>5</v>
      </c>
      <c r="D8" s="370">
        <v>0</v>
      </c>
      <c r="E8" s="370">
        <v>0</v>
      </c>
      <c r="F8" s="371">
        <v>0</v>
      </c>
      <c r="H8" s="344">
        <v>0</v>
      </c>
      <c r="I8" s="344">
        <v>0</v>
      </c>
      <c r="J8" s="375">
        <v>0</v>
      </c>
      <c r="K8" s="313"/>
      <c r="L8" s="380">
        <v>0</v>
      </c>
      <c r="M8" s="380">
        <v>0</v>
      </c>
      <c r="N8" s="382">
        <v>0</v>
      </c>
      <c r="O8" s="323">
        <f>+N8-J8</f>
        <v>0</v>
      </c>
    </row>
    <row r="9" spans="1:15" x14ac:dyDescent="0.2">
      <c r="A9" s="19" t="s">
        <v>6</v>
      </c>
      <c r="B9" s="12" t="s">
        <v>4</v>
      </c>
      <c r="C9" s="20" t="s">
        <v>7</v>
      </c>
      <c r="D9" s="370">
        <v>224105</v>
      </c>
      <c r="E9" s="370">
        <v>0</v>
      </c>
      <c r="F9" s="371">
        <v>224105</v>
      </c>
      <c r="H9" s="344">
        <v>298231</v>
      </c>
      <c r="I9" s="344">
        <v>0</v>
      </c>
      <c r="J9" s="375">
        <v>298231</v>
      </c>
      <c r="K9" s="313"/>
      <c r="L9" s="380">
        <v>441483.82</v>
      </c>
      <c r="M9" s="380">
        <v>69874.75</v>
      </c>
      <c r="N9" s="382">
        <v>511358.57</v>
      </c>
      <c r="O9" s="323">
        <f t="shared" ref="O9:O72" si="0">+N9-J9</f>
        <v>213127.57</v>
      </c>
    </row>
    <row r="10" spans="1:15" x14ac:dyDescent="0.2">
      <c r="A10" s="19" t="s">
        <v>8</v>
      </c>
      <c r="B10" s="12" t="s">
        <v>4</v>
      </c>
      <c r="C10" s="20" t="s">
        <v>9</v>
      </c>
      <c r="D10" s="370">
        <v>0</v>
      </c>
      <c r="E10" s="370">
        <v>0</v>
      </c>
      <c r="F10" s="371">
        <v>0</v>
      </c>
      <c r="H10" s="344">
        <v>0</v>
      </c>
      <c r="I10" s="344">
        <v>138500</v>
      </c>
      <c r="J10" s="375">
        <v>138500</v>
      </c>
      <c r="K10" s="313"/>
      <c r="L10" s="345">
        <v>0</v>
      </c>
      <c r="M10" s="380">
        <v>146052.5</v>
      </c>
      <c r="N10" s="382">
        <v>146052.5</v>
      </c>
      <c r="O10" s="323">
        <f t="shared" si="0"/>
        <v>7552.5</v>
      </c>
    </row>
    <row r="11" spans="1:15" x14ac:dyDescent="0.2">
      <c r="A11" s="19" t="s">
        <v>10</v>
      </c>
      <c r="B11" s="12" t="s">
        <v>4</v>
      </c>
      <c r="C11" s="20" t="s">
        <v>11</v>
      </c>
      <c r="D11" s="370">
        <v>328337</v>
      </c>
      <c r="E11" s="370">
        <v>0</v>
      </c>
      <c r="F11" s="371">
        <v>328337</v>
      </c>
      <c r="H11" s="344">
        <v>422710</v>
      </c>
      <c r="I11" s="344">
        <v>0</v>
      </c>
      <c r="J11" s="375">
        <v>422710</v>
      </c>
      <c r="K11" s="313"/>
      <c r="L11" s="380">
        <v>447054.5</v>
      </c>
      <c r="M11" s="380">
        <v>0</v>
      </c>
      <c r="N11" s="382">
        <v>447054.5</v>
      </c>
      <c r="O11" s="323">
        <f t="shared" si="0"/>
        <v>24344.5</v>
      </c>
    </row>
    <row r="12" spans="1:15" x14ac:dyDescent="0.2">
      <c r="A12" s="19" t="s">
        <v>12</v>
      </c>
      <c r="B12" s="12" t="s">
        <v>4</v>
      </c>
      <c r="C12" s="20" t="s">
        <v>13</v>
      </c>
      <c r="D12" s="370">
        <v>0</v>
      </c>
      <c r="E12" s="370">
        <v>0</v>
      </c>
      <c r="F12" s="371">
        <v>0</v>
      </c>
      <c r="H12" s="344">
        <v>0</v>
      </c>
      <c r="I12" s="344">
        <v>0</v>
      </c>
      <c r="J12" s="375">
        <v>0</v>
      </c>
      <c r="K12" s="313"/>
      <c r="L12" s="380">
        <v>0</v>
      </c>
      <c r="M12" s="380">
        <v>0</v>
      </c>
      <c r="N12" s="382">
        <v>0</v>
      </c>
      <c r="O12" s="323">
        <f t="shared" si="0"/>
        <v>0</v>
      </c>
    </row>
    <row r="13" spans="1:15" x14ac:dyDescent="0.2">
      <c r="A13" s="19" t="s">
        <v>14</v>
      </c>
      <c r="B13" s="12" t="s">
        <v>4</v>
      </c>
      <c r="C13" s="20" t="s">
        <v>15</v>
      </c>
      <c r="D13" s="370">
        <v>0</v>
      </c>
      <c r="E13" s="370">
        <v>0</v>
      </c>
      <c r="F13" s="371">
        <v>0</v>
      </c>
      <c r="H13" s="344">
        <v>0</v>
      </c>
      <c r="I13" s="344">
        <v>0</v>
      </c>
      <c r="J13" s="375">
        <v>0</v>
      </c>
      <c r="K13" s="313"/>
      <c r="L13" s="380">
        <v>0</v>
      </c>
      <c r="M13" s="380">
        <v>0</v>
      </c>
      <c r="N13" s="382">
        <v>0</v>
      </c>
      <c r="O13" s="323">
        <f t="shared" si="0"/>
        <v>0</v>
      </c>
    </row>
    <row r="14" spans="1:15" x14ac:dyDescent="0.2">
      <c r="A14" s="19" t="s">
        <v>16</v>
      </c>
      <c r="B14" s="12" t="s">
        <v>4</v>
      </c>
      <c r="C14" s="20" t="s">
        <v>17</v>
      </c>
      <c r="D14" s="370">
        <v>0</v>
      </c>
      <c r="E14" s="370">
        <v>0</v>
      </c>
      <c r="F14" s="371">
        <v>0</v>
      </c>
      <c r="H14" s="344">
        <v>0</v>
      </c>
      <c r="I14" s="344">
        <v>287159</v>
      </c>
      <c r="J14" s="375">
        <v>287159</v>
      </c>
      <c r="K14" s="313"/>
      <c r="L14" s="380">
        <v>0</v>
      </c>
      <c r="M14" s="380">
        <v>292094.68</v>
      </c>
      <c r="N14" s="382">
        <v>292094.68</v>
      </c>
      <c r="O14" s="323">
        <f t="shared" si="0"/>
        <v>4935.679999999993</v>
      </c>
    </row>
    <row r="15" spans="1:15" x14ac:dyDescent="0.2">
      <c r="A15" s="19" t="s">
        <v>18</v>
      </c>
      <c r="B15" s="12" t="s">
        <v>19</v>
      </c>
      <c r="C15" s="20" t="s">
        <v>20</v>
      </c>
      <c r="D15" s="370">
        <v>0</v>
      </c>
      <c r="E15" s="370">
        <v>0</v>
      </c>
      <c r="F15" s="371">
        <v>0</v>
      </c>
      <c r="H15" s="344">
        <v>0</v>
      </c>
      <c r="I15" s="344">
        <v>0</v>
      </c>
      <c r="J15" s="375">
        <v>0</v>
      </c>
      <c r="K15" s="313"/>
      <c r="L15" s="380">
        <v>0</v>
      </c>
      <c r="M15" s="380">
        <v>0</v>
      </c>
      <c r="N15" s="382">
        <v>0</v>
      </c>
      <c r="O15" s="323">
        <f t="shared" si="0"/>
        <v>0</v>
      </c>
    </row>
    <row r="16" spans="1:15" x14ac:dyDescent="0.2">
      <c r="A16" s="19" t="s">
        <v>21</v>
      </c>
      <c r="B16" s="12" t="s">
        <v>19</v>
      </c>
      <c r="C16" s="20" t="s">
        <v>22</v>
      </c>
      <c r="D16" s="370">
        <v>0</v>
      </c>
      <c r="E16" s="370">
        <v>0</v>
      </c>
      <c r="F16" s="371">
        <v>0</v>
      </c>
      <c r="H16" s="344">
        <v>0</v>
      </c>
      <c r="I16" s="344">
        <v>0</v>
      </c>
      <c r="J16" s="375">
        <v>0</v>
      </c>
      <c r="K16" s="313"/>
      <c r="L16" s="380">
        <v>0</v>
      </c>
      <c r="M16" s="380">
        <v>0</v>
      </c>
      <c r="N16" s="382">
        <v>0</v>
      </c>
      <c r="O16" s="323">
        <f t="shared" si="0"/>
        <v>0</v>
      </c>
    </row>
    <row r="17" spans="1:15" x14ac:dyDescent="0.2">
      <c r="A17" s="19" t="s">
        <v>23</v>
      </c>
      <c r="B17" s="12" t="s">
        <v>24</v>
      </c>
      <c r="C17" s="20" t="s">
        <v>25</v>
      </c>
      <c r="D17" s="370">
        <v>0</v>
      </c>
      <c r="E17" s="370">
        <v>0</v>
      </c>
      <c r="F17" s="371">
        <v>0</v>
      </c>
      <c r="H17" s="344">
        <v>0</v>
      </c>
      <c r="I17" s="344">
        <v>0</v>
      </c>
      <c r="J17" s="375">
        <v>0</v>
      </c>
      <c r="K17" s="313"/>
      <c r="L17" s="380">
        <v>37195.68</v>
      </c>
      <c r="M17" s="380">
        <v>0</v>
      </c>
      <c r="N17" s="382">
        <v>37195.68</v>
      </c>
      <c r="O17" s="323">
        <f t="shared" si="0"/>
        <v>37195.68</v>
      </c>
    </row>
    <row r="18" spans="1:15" x14ac:dyDescent="0.2">
      <c r="A18" s="19" t="s">
        <v>26</v>
      </c>
      <c r="B18" s="12" t="s">
        <v>24</v>
      </c>
      <c r="C18" s="20" t="s">
        <v>27</v>
      </c>
      <c r="D18" s="370">
        <v>0</v>
      </c>
      <c r="E18" s="370">
        <v>0</v>
      </c>
      <c r="F18" s="371">
        <v>0</v>
      </c>
      <c r="H18" s="344">
        <v>0</v>
      </c>
      <c r="I18" s="344">
        <v>371492</v>
      </c>
      <c r="J18" s="375">
        <v>371492</v>
      </c>
      <c r="K18" s="313"/>
      <c r="L18" s="380">
        <v>0</v>
      </c>
      <c r="M18" s="380">
        <v>448760.31000000006</v>
      </c>
      <c r="N18" s="382">
        <v>448760.31000000006</v>
      </c>
      <c r="O18" s="323">
        <f t="shared" si="0"/>
        <v>77268.310000000056</v>
      </c>
    </row>
    <row r="19" spans="1:15" x14ac:dyDescent="0.2">
      <c r="A19" s="19" t="s">
        <v>28</v>
      </c>
      <c r="B19" s="12" t="s">
        <v>24</v>
      </c>
      <c r="C19" s="20" t="s">
        <v>29</v>
      </c>
      <c r="D19" s="370">
        <v>892910</v>
      </c>
      <c r="E19" s="370">
        <v>0</v>
      </c>
      <c r="F19" s="371">
        <v>892910</v>
      </c>
      <c r="H19" s="344">
        <v>100000</v>
      </c>
      <c r="I19" s="344">
        <v>0</v>
      </c>
      <c r="J19" s="375">
        <v>100000</v>
      </c>
      <c r="K19" s="313"/>
      <c r="L19" s="380">
        <v>0</v>
      </c>
      <c r="M19" s="380">
        <v>0</v>
      </c>
      <c r="N19" s="382">
        <v>0</v>
      </c>
      <c r="O19" s="323">
        <f t="shared" si="0"/>
        <v>-100000</v>
      </c>
    </row>
    <row r="20" spans="1:15" x14ac:dyDescent="0.2">
      <c r="A20" s="19" t="s">
        <v>30</v>
      </c>
      <c r="B20" s="12" t="s">
        <v>24</v>
      </c>
      <c r="C20" s="20" t="s">
        <v>31</v>
      </c>
      <c r="D20" s="370">
        <v>0</v>
      </c>
      <c r="E20" s="370">
        <v>0</v>
      </c>
      <c r="F20" s="371">
        <v>0</v>
      </c>
      <c r="H20" s="344">
        <v>0</v>
      </c>
      <c r="I20" s="344">
        <v>0</v>
      </c>
      <c r="J20" s="375">
        <v>0</v>
      </c>
      <c r="K20" s="313"/>
      <c r="L20" s="380">
        <v>0</v>
      </c>
      <c r="M20" s="380">
        <v>0</v>
      </c>
      <c r="N20" s="382">
        <v>0</v>
      </c>
      <c r="O20" s="323">
        <f t="shared" si="0"/>
        <v>0</v>
      </c>
    </row>
    <row r="21" spans="1:15" x14ac:dyDescent="0.2">
      <c r="A21" s="19" t="s">
        <v>32</v>
      </c>
      <c r="B21" s="12" t="s">
        <v>24</v>
      </c>
      <c r="C21" s="20" t="s">
        <v>33</v>
      </c>
      <c r="D21" s="370">
        <v>0</v>
      </c>
      <c r="E21" s="370">
        <v>0</v>
      </c>
      <c r="F21" s="371">
        <v>0</v>
      </c>
      <c r="H21" s="344">
        <v>0</v>
      </c>
      <c r="I21" s="344">
        <v>0</v>
      </c>
      <c r="J21" s="375">
        <v>0</v>
      </c>
      <c r="K21" s="313"/>
      <c r="L21" s="380">
        <v>0</v>
      </c>
      <c r="M21" s="380">
        <v>0</v>
      </c>
      <c r="N21" s="382">
        <v>0</v>
      </c>
      <c r="O21" s="323">
        <f t="shared" si="0"/>
        <v>0</v>
      </c>
    </row>
    <row r="22" spans="1:15" x14ac:dyDescent="0.2">
      <c r="A22" s="19" t="s">
        <v>34</v>
      </c>
      <c r="B22" s="12" t="s">
        <v>24</v>
      </c>
      <c r="C22" s="20" t="s">
        <v>35</v>
      </c>
      <c r="D22" s="370">
        <v>50100</v>
      </c>
      <c r="E22" s="370">
        <v>0</v>
      </c>
      <c r="F22" s="371">
        <v>50100</v>
      </c>
      <c r="H22" s="344">
        <v>0</v>
      </c>
      <c r="I22" s="344">
        <v>81455</v>
      </c>
      <c r="J22" s="375">
        <v>81455</v>
      </c>
      <c r="K22" s="313"/>
      <c r="L22" s="380">
        <v>0</v>
      </c>
      <c r="M22" s="380">
        <v>88434.59</v>
      </c>
      <c r="N22" s="382">
        <v>88434.59</v>
      </c>
      <c r="O22" s="323">
        <f t="shared" si="0"/>
        <v>6979.5899999999965</v>
      </c>
    </row>
    <row r="23" spans="1:15" x14ac:dyDescent="0.2">
      <c r="A23" s="19" t="s">
        <v>36</v>
      </c>
      <c r="B23" s="12" t="s">
        <v>24</v>
      </c>
      <c r="C23" s="20" t="s">
        <v>37</v>
      </c>
      <c r="D23" s="370">
        <v>0</v>
      </c>
      <c r="E23" s="370">
        <v>0</v>
      </c>
      <c r="F23" s="371">
        <v>0</v>
      </c>
      <c r="H23" s="344">
        <v>0</v>
      </c>
      <c r="I23" s="344">
        <v>0</v>
      </c>
      <c r="J23" s="375">
        <v>0</v>
      </c>
      <c r="K23" s="313"/>
      <c r="L23" s="380">
        <v>0</v>
      </c>
      <c r="M23" s="380">
        <v>0</v>
      </c>
      <c r="N23" s="382">
        <v>0</v>
      </c>
      <c r="O23" s="323">
        <f t="shared" si="0"/>
        <v>0</v>
      </c>
    </row>
    <row r="24" spans="1:15" x14ac:dyDescent="0.2">
      <c r="A24" s="19" t="s">
        <v>38</v>
      </c>
      <c r="B24" s="12" t="s">
        <v>39</v>
      </c>
      <c r="C24" s="20" t="s">
        <v>40</v>
      </c>
      <c r="D24" s="370">
        <v>0</v>
      </c>
      <c r="E24" s="370">
        <v>0</v>
      </c>
      <c r="F24" s="371">
        <v>0</v>
      </c>
      <c r="H24" s="344">
        <v>0</v>
      </c>
      <c r="I24" s="344">
        <v>0</v>
      </c>
      <c r="J24" s="375">
        <v>0</v>
      </c>
      <c r="K24" s="313"/>
      <c r="L24" s="380">
        <v>0</v>
      </c>
      <c r="M24" s="380">
        <v>0</v>
      </c>
      <c r="N24" s="382">
        <v>0</v>
      </c>
      <c r="O24" s="323">
        <f t="shared" si="0"/>
        <v>0</v>
      </c>
    </row>
    <row r="25" spans="1:15" x14ac:dyDescent="0.2">
      <c r="A25" s="19" t="s">
        <v>41</v>
      </c>
      <c r="B25" s="12" t="s">
        <v>42</v>
      </c>
      <c r="C25" s="20" t="s">
        <v>43</v>
      </c>
      <c r="D25" s="370">
        <v>0</v>
      </c>
      <c r="E25" s="370">
        <v>0</v>
      </c>
      <c r="F25" s="371">
        <v>0</v>
      </c>
      <c r="H25" s="344">
        <v>0</v>
      </c>
      <c r="I25" s="344">
        <v>0</v>
      </c>
      <c r="J25" s="375">
        <v>0</v>
      </c>
      <c r="K25" s="313"/>
      <c r="L25" s="380">
        <v>0</v>
      </c>
      <c r="M25" s="380">
        <v>0</v>
      </c>
      <c r="N25" s="382">
        <v>0</v>
      </c>
      <c r="O25" s="323">
        <f t="shared" si="0"/>
        <v>0</v>
      </c>
    </row>
    <row r="26" spans="1:15" x14ac:dyDescent="0.2">
      <c r="A26" s="19" t="s">
        <v>44</v>
      </c>
      <c r="B26" s="12" t="s">
        <v>42</v>
      </c>
      <c r="C26" s="20" t="s">
        <v>45</v>
      </c>
      <c r="D26" s="370">
        <v>0</v>
      </c>
      <c r="E26" s="370">
        <v>0</v>
      </c>
      <c r="F26" s="371">
        <v>0</v>
      </c>
      <c r="H26" s="344">
        <v>0</v>
      </c>
      <c r="I26" s="344">
        <v>0</v>
      </c>
      <c r="J26" s="375">
        <v>0</v>
      </c>
      <c r="K26" s="313"/>
      <c r="L26" s="380">
        <v>0</v>
      </c>
      <c r="M26" s="380">
        <v>0</v>
      </c>
      <c r="N26" s="382">
        <v>0</v>
      </c>
      <c r="O26" s="323">
        <f t="shared" si="0"/>
        <v>0</v>
      </c>
    </row>
    <row r="27" spans="1:15" x14ac:dyDescent="0.2">
      <c r="A27" s="19" t="s">
        <v>46</v>
      </c>
      <c r="B27" s="12" t="s">
        <v>42</v>
      </c>
      <c r="C27" s="20" t="s">
        <v>47</v>
      </c>
      <c r="D27" s="370">
        <v>0</v>
      </c>
      <c r="E27" s="370">
        <v>0</v>
      </c>
      <c r="F27" s="371">
        <v>0</v>
      </c>
      <c r="H27" s="344">
        <v>0</v>
      </c>
      <c r="I27" s="344">
        <v>0</v>
      </c>
      <c r="J27" s="375">
        <v>0</v>
      </c>
      <c r="K27" s="313"/>
      <c r="L27" s="380">
        <v>0</v>
      </c>
      <c r="M27" s="380">
        <v>0</v>
      </c>
      <c r="N27" s="382">
        <v>0</v>
      </c>
      <c r="O27" s="323">
        <f t="shared" si="0"/>
        <v>0</v>
      </c>
    </row>
    <row r="28" spans="1:15" x14ac:dyDescent="0.2">
      <c r="A28" s="19" t="s">
        <v>48</v>
      </c>
      <c r="B28" s="12" t="s">
        <v>42</v>
      </c>
      <c r="C28" s="20" t="s">
        <v>49</v>
      </c>
      <c r="D28" s="370">
        <v>0</v>
      </c>
      <c r="E28" s="370">
        <v>0</v>
      </c>
      <c r="F28" s="371">
        <v>0</v>
      </c>
      <c r="H28" s="344">
        <v>0</v>
      </c>
      <c r="I28" s="344">
        <v>0</v>
      </c>
      <c r="J28" s="375">
        <v>0</v>
      </c>
      <c r="K28" s="313"/>
      <c r="L28" s="380">
        <v>0</v>
      </c>
      <c r="M28" s="380">
        <v>0</v>
      </c>
      <c r="N28" s="382">
        <v>0</v>
      </c>
      <c r="O28" s="323">
        <f t="shared" si="0"/>
        <v>0</v>
      </c>
    </row>
    <row r="29" spans="1:15" x14ac:dyDescent="0.2">
      <c r="A29" s="19" t="s">
        <v>50</v>
      </c>
      <c r="B29" s="12" t="s">
        <v>42</v>
      </c>
      <c r="C29" s="20" t="s">
        <v>51</v>
      </c>
      <c r="D29" s="370">
        <v>0</v>
      </c>
      <c r="E29" s="370">
        <v>0</v>
      </c>
      <c r="F29" s="371">
        <v>0</v>
      </c>
      <c r="H29" s="344">
        <v>0</v>
      </c>
      <c r="I29" s="344">
        <v>0</v>
      </c>
      <c r="J29" s="375">
        <v>0</v>
      </c>
      <c r="K29" s="313"/>
      <c r="L29" s="380">
        <v>0</v>
      </c>
      <c r="M29" s="380">
        <v>0</v>
      </c>
      <c r="N29" s="382">
        <v>0</v>
      </c>
      <c r="O29" s="323">
        <f t="shared" si="0"/>
        <v>0</v>
      </c>
    </row>
    <row r="30" spans="1:15" x14ac:dyDescent="0.2">
      <c r="A30" s="19" t="s">
        <v>52</v>
      </c>
      <c r="B30" s="12" t="s">
        <v>53</v>
      </c>
      <c r="C30" s="20" t="s">
        <v>54</v>
      </c>
      <c r="D30" s="370">
        <v>228166</v>
      </c>
      <c r="E30" s="370">
        <v>0</v>
      </c>
      <c r="F30" s="371">
        <v>228166</v>
      </c>
      <c r="H30" s="344">
        <v>83205</v>
      </c>
      <c r="I30" s="344">
        <v>0</v>
      </c>
      <c r="J30" s="375">
        <v>83205</v>
      </c>
      <c r="K30" s="313"/>
      <c r="L30" s="380">
        <v>72134.76999999999</v>
      </c>
      <c r="M30" s="380">
        <v>0</v>
      </c>
      <c r="N30" s="382">
        <v>72134.76999999999</v>
      </c>
      <c r="O30" s="323">
        <f t="shared" si="0"/>
        <v>-11070.23000000001</v>
      </c>
    </row>
    <row r="31" spans="1:15" x14ac:dyDescent="0.2">
      <c r="A31" s="19" t="s">
        <v>55</v>
      </c>
      <c r="B31" s="12" t="s">
        <v>53</v>
      </c>
      <c r="C31" s="20" t="s">
        <v>56</v>
      </c>
      <c r="D31" s="370">
        <v>0</v>
      </c>
      <c r="E31" s="370">
        <v>0</v>
      </c>
      <c r="F31" s="371">
        <v>0</v>
      </c>
      <c r="H31" s="344">
        <v>0</v>
      </c>
      <c r="I31" s="344">
        <v>0</v>
      </c>
      <c r="J31" s="375">
        <v>0</v>
      </c>
      <c r="K31" s="313"/>
      <c r="L31" s="380">
        <v>0</v>
      </c>
      <c r="M31" s="380">
        <v>0</v>
      </c>
      <c r="N31" s="382">
        <v>0</v>
      </c>
      <c r="O31" s="323">
        <f t="shared" si="0"/>
        <v>0</v>
      </c>
    </row>
    <row r="32" spans="1:15" x14ac:dyDescent="0.2">
      <c r="A32" s="19" t="s">
        <v>57</v>
      </c>
      <c r="B32" s="12" t="s">
        <v>58</v>
      </c>
      <c r="C32" s="20" t="s">
        <v>59</v>
      </c>
      <c r="D32" s="370">
        <v>56412</v>
      </c>
      <c r="E32" s="370">
        <v>0</v>
      </c>
      <c r="F32" s="371">
        <v>56412</v>
      </c>
      <c r="H32" s="344">
        <v>0</v>
      </c>
      <c r="I32" s="344">
        <v>231432</v>
      </c>
      <c r="J32" s="375">
        <v>231432</v>
      </c>
      <c r="K32" s="313"/>
      <c r="L32" s="380">
        <v>0</v>
      </c>
      <c r="M32" s="380">
        <v>237386.39</v>
      </c>
      <c r="N32" s="382">
        <v>237386.39</v>
      </c>
      <c r="O32" s="323">
        <f t="shared" si="0"/>
        <v>5954.390000000014</v>
      </c>
    </row>
    <row r="33" spans="1:15" x14ac:dyDescent="0.2">
      <c r="A33" s="19" t="s">
        <v>60</v>
      </c>
      <c r="B33" s="12" t="s">
        <v>58</v>
      </c>
      <c r="C33" s="20" t="s">
        <v>61</v>
      </c>
      <c r="D33" s="370">
        <v>293051</v>
      </c>
      <c r="E33" s="370">
        <v>0</v>
      </c>
      <c r="F33" s="371">
        <v>293051</v>
      </c>
      <c r="H33" s="344">
        <v>397691</v>
      </c>
      <c r="I33" s="344">
        <v>192000</v>
      </c>
      <c r="J33" s="375">
        <v>589691</v>
      </c>
      <c r="K33" s="313"/>
      <c r="L33" s="380">
        <v>379778.56999999995</v>
      </c>
      <c r="M33" s="380">
        <v>219027.19999999998</v>
      </c>
      <c r="N33" s="382">
        <v>598805.7699999999</v>
      </c>
      <c r="O33" s="323">
        <f t="shared" si="0"/>
        <v>9114.7699999999022</v>
      </c>
    </row>
    <row r="34" spans="1:15" x14ac:dyDescent="0.2">
      <c r="A34" s="19" t="s">
        <v>62</v>
      </c>
      <c r="B34" s="12" t="s">
        <v>63</v>
      </c>
      <c r="C34" s="20" t="s">
        <v>64</v>
      </c>
      <c r="D34" s="370">
        <v>0</v>
      </c>
      <c r="E34" s="370">
        <v>0</v>
      </c>
      <c r="F34" s="371">
        <v>0</v>
      </c>
      <c r="H34" s="344">
        <v>0</v>
      </c>
      <c r="I34" s="344">
        <v>0</v>
      </c>
      <c r="J34" s="375">
        <v>0</v>
      </c>
      <c r="K34" s="313"/>
      <c r="L34" s="380">
        <v>0</v>
      </c>
      <c r="M34" s="380">
        <v>0</v>
      </c>
      <c r="N34" s="382">
        <v>0</v>
      </c>
      <c r="O34" s="323">
        <f t="shared" si="0"/>
        <v>0</v>
      </c>
    </row>
    <row r="35" spans="1:15" x14ac:dyDescent="0.2">
      <c r="A35" s="19" t="s">
        <v>65</v>
      </c>
      <c r="B35" s="12" t="s">
        <v>63</v>
      </c>
      <c r="C35" s="20" t="s">
        <v>66</v>
      </c>
      <c r="D35" s="370">
        <v>0</v>
      </c>
      <c r="E35" s="370">
        <v>0</v>
      </c>
      <c r="F35" s="371">
        <v>0</v>
      </c>
      <c r="H35" s="344">
        <v>0</v>
      </c>
      <c r="I35" s="344">
        <v>0</v>
      </c>
      <c r="J35" s="375">
        <v>0</v>
      </c>
      <c r="K35" s="313"/>
      <c r="L35" s="380">
        <v>8289.0499999999993</v>
      </c>
      <c r="M35" s="380">
        <v>0</v>
      </c>
      <c r="N35" s="382">
        <v>8289.0499999999993</v>
      </c>
      <c r="O35" s="323">
        <f t="shared" si="0"/>
        <v>8289.0499999999993</v>
      </c>
    </row>
    <row r="36" spans="1:15" x14ac:dyDescent="0.2">
      <c r="A36" s="19" t="s">
        <v>67</v>
      </c>
      <c r="B36" s="12" t="s">
        <v>68</v>
      </c>
      <c r="C36" s="20" t="s">
        <v>69</v>
      </c>
      <c r="D36" s="370">
        <v>0</v>
      </c>
      <c r="E36" s="370">
        <v>0</v>
      </c>
      <c r="F36" s="371">
        <v>0</v>
      </c>
      <c r="H36" s="344">
        <v>0</v>
      </c>
      <c r="I36" s="344">
        <v>0</v>
      </c>
      <c r="J36" s="375">
        <v>0</v>
      </c>
      <c r="K36" s="313"/>
      <c r="L36" s="380">
        <v>0</v>
      </c>
      <c r="M36" s="380">
        <v>0</v>
      </c>
      <c r="N36" s="382">
        <v>0</v>
      </c>
      <c r="O36" s="323">
        <f t="shared" si="0"/>
        <v>0</v>
      </c>
    </row>
    <row r="37" spans="1:15" x14ac:dyDescent="0.2">
      <c r="A37" s="19" t="s">
        <v>70</v>
      </c>
      <c r="B37" s="12" t="s">
        <v>68</v>
      </c>
      <c r="C37" s="20" t="s">
        <v>71</v>
      </c>
      <c r="D37" s="370">
        <v>0</v>
      </c>
      <c r="E37" s="370">
        <v>0</v>
      </c>
      <c r="F37" s="371">
        <v>0</v>
      </c>
      <c r="H37" s="344">
        <v>0</v>
      </c>
      <c r="I37" s="344">
        <v>0</v>
      </c>
      <c r="J37" s="375">
        <v>0</v>
      </c>
      <c r="K37" s="313"/>
      <c r="L37" s="380">
        <v>0</v>
      </c>
      <c r="M37" s="380">
        <v>0</v>
      </c>
      <c r="N37" s="382">
        <v>0</v>
      </c>
      <c r="O37" s="323">
        <f t="shared" si="0"/>
        <v>0</v>
      </c>
    </row>
    <row r="38" spans="1:15" x14ac:dyDescent="0.2">
      <c r="A38" s="19" t="s">
        <v>72</v>
      </c>
      <c r="B38" s="12" t="s">
        <v>73</v>
      </c>
      <c r="C38" s="20" t="s">
        <v>74</v>
      </c>
      <c r="D38" s="370">
        <v>0</v>
      </c>
      <c r="E38" s="370">
        <v>0</v>
      </c>
      <c r="F38" s="371">
        <v>0</v>
      </c>
      <c r="H38" s="344">
        <v>0</v>
      </c>
      <c r="I38" s="344">
        <v>0</v>
      </c>
      <c r="J38" s="375">
        <v>0</v>
      </c>
      <c r="K38" s="313"/>
      <c r="L38" s="380">
        <v>0</v>
      </c>
      <c r="M38" s="380">
        <v>0</v>
      </c>
      <c r="N38" s="382">
        <v>0</v>
      </c>
      <c r="O38" s="323">
        <f t="shared" si="0"/>
        <v>0</v>
      </c>
    </row>
    <row r="39" spans="1:15" x14ac:dyDescent="0.2">
      <c r="A39" s="19" t="s">
        <v>75</v>
      </c>
      <c r="B39" s="12" t="s">
        <v>76</v>
      </c>
      <c r="C39" s="20" t="s">
        <v>77</v>
      </c>
      <c r="D39" s="370">
        <v>0</v>
      </c>
      <c r="E39" s="370">
        <v>0</v>
      </c>
      <c r="F39" s="371">
        <v>0</v>
      </c>
      <c r="H39" s="344">
        <v>0</v>
      </c>
      <c r="I39" s="344">
        <v>0</v>
      </c>
      <c r="J39" s="375">
        <v>0</v>
      </c>
      <c r="K39" s="313"/>
      <c r="L39" s="380">
        <v>0</v>
      </c>
      <c r="M39" s="380">
        <v>0</v>
      </c>
      <c r="N39" s="382">
        <v>0</v>
      </c>
      <c r="O39" s="323">
        <f t="shared" si="0"/>
        <v>0</v>
      </c>
    </row>
    <row r="40" spans="1:15" x14ac:dyDescent="0.2">
      <c r="A40" s="19" t="s">
        <v>78</v>
      </c>
      <c r="B40" s="12" t="s">
        <v>76</v>
      </c>
      <c r="C40" s="20" t="s">
        <v>79</v>
      </c>
      <c r="D40" s="370">
        <v>0</v>
      </c>
      <c r="E40" s="370">
        <v>0</v>
      </c>
      <c r="F40" s="371">
        <v>0</v>
      </c>
      <c r="H40" s="344">
        <v>0</v>
      </c>
      <c r="I40" s="344">
        <v>0</v>
      </c>
      <c r="J40" s="375">
        <v>0</v>
      </c>
      <c r="K40" s="313"/>
      <c r="L40" s="380">
        <v>0</v>
      </c>
      <c r="M40" s="380">
        <v>0</v>
      </c>
      <c r="N40" s="382">
        <v>0</v>
      </c>
      <c r="O40" s="323">
        <f t="shared" si="0"/>
        <v>0</v>
      </c>
    </row>
    <row r="41" spans="1:15" x14ac:dyDescent="0.2">
      <c r="A41" s="19" t="s">
        <v>80</v>
      </c>
      <c r="B41" s="12" t="s">
        <v>76</v>
      </c>
      <c r="C41" s="20" t="s">
        <v>81</v>
      </c>
      <c r="D41" s="370">
        <v>93212</v>
      </c>
      <c r="E41" s="370">
        <v>0</v>
      </c>
      <c r="F41" s="371">
        <v>93212</v>
      </c>
      <c r="H41" s="344">
        <v>122857</v>
      </c>
      <c r="I41" s="344">
        <v>0</v>
      </c>
      <c r="J41" s="375">
        <v>122857</v>
      </c>
      <c r="K41" s="313"/>
      <c r="L41" s="380">
        <v>118220.86</v>
      </c>
      <c r="M41" s="380">
        <v>0</v>
      </c>
      <c r="N41" s="382">
        <v>118220.86</v>
      </c>
      <c r="O41" s="323">
        <f t="shared" si="0"/>
        <v>-4636.1399999999994</v>
      </c>
    </row>
    <row r="42" spans="1:15" x14ac:dyDescent="0.2">
      <c r="A42" s="19" t="s">
        <v>82</v>
      </c>
      <c r="B42" s="12" t="s">
        <v>83</v>
      </c>
      <c r="C42" s="20" t="s">
        <v>84</v>
      </c>
      <c r="D42" s="370">
        <v>120735</v>
      </c>
      <c r="E42" s="370">
        <v>0</v>
      </c>
      <c r="F42" s="371">
        <v>120735</v>
      </c>
      <c r="H42" s="344">
        <v>216119</v>
      </c>
      <c r="I42" s="344">
        <v>0</v>
      </c>
      <c r="J42" s="375">
        <v>216119</v>
      </c>
      <c r="K42" s="313"/>
      <c r="L42" s="380">
        <v>227160</v>
      </c>
      <c r="M42" s="380">
        <v>0</v>
      </c>
      <c r="N42" s="382">
        <v>227160</v>
      </c>
      <c r="O42" s="323">
        <f t="shared" si="0"/>
        <v>11041</v>
      </c>
    </row>
    <row r="43" spans="1:15" x14ac:dyDescent="0.2">
      <c r="A43" s="19" t="s">
        <v>85</v>
      </c>
      <c r="B43" s="12" t="s">
        <v>83</v>
      </c>
      <c r="C43" s="20" t="s">
        <v>86</v>
      </c>
      <c r="D43" s="370">
        <v>0</v>
      </c>
      <c r="E43" s="370">
        <v>0</v>
      </c>
      <c r="F43" s="371">
        <v>0</v>
      </c>
      <c r="H43" s="344">
        <v>0</v>
      </c>
      <c r="I43" s="344">
        <v>0</v>
      </c>
      <c r="J43" s="375">
        <v>0</v>
      </c>
      <c r="K43" s="313"/>
      <c r="L43" s="380">
        <v>0</v>
      </c>
      <c r="M43" s="380">
        <v>0</v>
      </c>
      <c r="N43" s="382">
        <v>0</v>
      </c>
      <c r="O43" s="323">
        <f t="shared" si="0"/>
        <v>0</v>
      </c>
    </row>
    <row r="44" spans="1:15" x14ac:dyDescent="0.2">
      <c r="A44" s="19" t="s">
        <v>87</v>
      </c>
      <c r="B44" s="12" t="s">
        <v>88</v>
      </c>
      <c r="C44" s="20" t="s">
        <v>89</v>
      </c>
      <c r="D44" s="370">
        <v>0</v>
      </c>
      <c r="E44" s="370">
        <v>0</v>
      </c>
      <c r="F44" s="371">
        <v>0</v>
      </c>
      <c r="H44" s="344">
        <v>0</v>
      </c>
      <c r="I44" s="344">
        <v>0</v>
      </c>
      <c r="J44" s="375">
        <v>0</v>
      </c>
      <c r="K44" s="313"/>
      <c r="L44" s="380">
        <v>0</v>
      </c>
      <c r="M44" s="380">
        <v>0</v>
      </c>
      <c r="N44" s="382">
        <v>0</v>
      </c>
      <c r="O44" s="323">
        <f t="shared" si="0"/>
        <v>0</v>
      </c>
    </row>
    <row r="45" spans="1:15" x14ac:dyDescent="0.2">
      <c r="A45" s="19" t="s">
        <v>90</v>
      </c>
      <c r="B45" s="12" t="s">
        <v>91</v>
      </c>
      <c r="C45" s="21" t="s">
        <v>92</v>
      </c>
      <c r="D45" s="370">
        <v>0</v>
      </c>
      <c r="E45" s="370">
        <v>0</v>
      </c>
      <c r="F45" s="371">
        <v>0</v>
      </c>
      <c r="H45" s="344">
        <v>0</v>
      </c>
      <c r="I45" s="344">
        <v>0</v>
      </c>
      <c r="J45" s="375">
        <v>0</v>
      </c>
      <c r="K45" s="313"/>
      <c r="L45" s="380">
        <v>0</v>
      </c>
      <c r="M45" s="380">
        <v>0</v>
      </c>
      <c r="N45" s="382">
        <v>0</v>
      </c>
      <c r="O45" s="323">
        <f t="shared" si="0"/>
        <v>0</v>
      </c>
    </row>
    <row r="46" spans="1:15" x14ac:dyDescent="0.2">
      <c r="A46" s="19" t="s">
        <v>93</v>
      </c>
      <c r="B46" s="12" t="s">
        <v>94</v>
      </c>
      <c r="C46" s="20" t="s">
        <v>95</v>
      </c>
      <c r="D46" s="370">
        <v>0</v>
      </c>
      <c r="E46" s="370">
        <v>0</v>
      </c>
      <c r="F46" s="371">
        <v>0</v>
      </c>
      <c r="H46" s="344">
        <v>0</v>
      </c>
      <c r="I46" s="344">
        <v>0</v>
      </c>
      <c r="J46" s="375">
        <v>0</v>
      </c>
      <c r="K46" s="313"/>
      <c r="L46" s="380">
        <v>0</v>
      </c>
      <c r="M46" s="380">
        <v>0</v>
      </c>
      <c r="N46" s="382">
        <v>0</v>
      </c>
      <c r="O46" s="323">
        <f t="shared" si="0"/>
        <v>0</v>
      </c>
    </row>
    <row r="47" spans="1:15" x14ac:dyDescent="0.2">
      <c r="A47" s="19" t="s">
        <v>96</v>
      </c>
      <c r="B47" s="12" t="s">
        <v>97</v>
      </c>
      <c r="C47" s="20" t="s">
        <v>98</v>
      </c>
      <c r="D47" s="370">
        <v>894751</v>
      </c>
      <c r="E47" s="370">
        <v>0</v>
      </c>
      <c r="F47" s="371">
        <v>894751</v>
      </c>
      <c r="H47" s="344">
        <v>773796</v>
      </c>
      <c r="I47" s="344">
        <v>0</v>
      </c>
      <c r="J47" s="375">
        <v>773796</v>
      </c>
      <c r="K47" s="313"/>
      <c r="L47" s="380">
        <v>674071.11</v>
      </c>
      <c r="M47" s="380">
        <v>0</v>
      </c>
      <c r="N47" s="382">
        <v>674071.11</v>
      </c>
      <c r="O47" s="323">
        <f t="shared" si="0"/>
        <v>-99724.890000000014</v>
      </c>
    </row>
    <row r="48" spans="1:15" x14ac:dyDescent="0.2">
      <c r="A48" s="19" t="s">
        <v>99</v>
      </c>
      <c r="B48" s="12" t="s">
        <v>100</v>
      </c>
      <c r="C48" s="20" t="s">
        <v>101</v>
      </c>
      <c r="D48" s="370">
        <v>0</v>
      </c>
      <c r="E48" s="370">
        <v>0</v>
      </c>
      <c r="F48" s="371">
        <v>0</v>
      </c>
      <c r="H48" s="344">
        <v>0</v>
      </c>
      <c r="I48" s="344">
        <v>0</v>
      </c>
      <c r="J48" s="375">
        <v>0</v>
      </c>
      <c r="K48" s="313"/>
      <c r="L48" s="380">
        <v>0</v>
      </c>
      <c r="M48" s="380">
        <v>0</v>
      </c>
      <c r="N48" s="382">
        <v>0</v>
      </c>
      <c r="O48" s="323">
        <f t="shared" si="0"/>
        <v>0</v>
      </c>
    </row>
    <row r="49" spans="1:15" x14ac:dyDescent="0.2">
      <c r="A49" s="19" t="s">
        <v>102</v>
      </c>
      <c r="B49" s="12" t="s">
        <v>103</v>
      </c>
      <c r="C49" s="20" t="s">
        <v>104</v>
      </c>
      <c r="D49" s="370">
        <v>546579</v>
      </c>
      <c r="E49" s="370">
        <v>0</v>
      </c>
      <c r="F49" s="371">
        <v>546579</v>
      </c>
      <c r="H49" s="344">
        <v>435078</v>
      </c>
      <c r="I49" s="344">
        <v>0</v>
      </c>
      <c r="J49" s="375">
        <v>435078</v>
      </c>
      <c r="K49" s="313"/>
      <c r="L49" s="380">
        <v>364795.31</v>
      </c>
      <c r="M49" s="380">
        <v>0</v>
      </c>
      <c r="N49" s="382">
        <v>364795.31</v>
      </c>
      <c r="O49" s="323">
        <f t="shared" si="0"/>
        <v>-70282.69</v>
      </c>
    </row>
    <row r="50" spans="1:15" x14ac:dyDescent="0.2">
      <c r="A50" s="19" t="s">
        <v>105</v>
      </c>
      <c r="B50" s="12" t="s">
        <v>106</v>
      </c>
      <c r="C50" s="20" t="s">
        <v>107</v>
      </c>
      <c r="D50" s="370">
        <v>0</v>
      </c>
      <c r="E50" s="370">
        <v>0</v>
      </c>
      <c r="F50" s="371">
        <v>0</v>
      </c>
      <c r="H50" s="344">
        <v>0</v>
      </c>
      <c r="I50" s="344">
        <v>0</v>
      </c>
      <c r="J50" s="375">
        <v>0</v>
      </c>
      <c r="K50" s="313"/>
      <c r="L50" s="380">
        <v>0</v>
      </c>
      <c r="M50" s="380">
        <v>0</v>
      </c>
      <c r="N50" s="382">
        <v>0</v>
      </c>
      <c r="O50" s="323">
        <f t="shared" si="0"/>
        <v>0</v>
      </c>
    </row>
    <row r="51" spans="1:15" x14ac:dyDescent="0.2">
      <c r="A51" s="22" t="s">
        <v>108</v>
      </c>
      <c r="B51" s="12" t="s">
        <v>109</v>
      </c>
      <c r="C51" s="20" t="s">
        <v>110</v>
      </c>
      <c r="D51" s="370">
        <v>0</v>
      </c>
      <c r="E51" s="370">
        <v>0</v>
      </c>
      <c r="F51" s="371">
        <v>0</v>
      </c>
      <c r="H51" s="344">
        <v>0</v>
      </c>
      <c r="I51" s="344">
        <v>0</v>
      </c>
      <c r="J51" s="375">
        <v>0</v>
      </c>
      <c r="K51" s="313"/>
      <c r="L51" s="380">
        <v>0</v>
      </c>
      <c r="M51" s="380">
        <v>0</v>
      </c>
      <c r="N51" s="382">
        <v>0</v>
      </c>
      <c r="O51" s="323">
        <f t="shared" si="0"/>
        <v>0</v>
      </c>
    </row>
    <row r="52" spans="1:15" x14ac:dyDescent="0.2">
      <c r="A52" s="19" t="s">
        <v>111</v>
      </c>
      <c r="B52" s="12" t="s">
        <v>109</v>
      </c>
      <c r="C52" s="20" t="s">
        <v>112</v>
      </c>
      <c r="D52" s="370">
        <v>0</v>
      </c>
      <c r="E52" s="370">
        <v>0</v>
      </c>
      <c r="F52" s="371">
        <v>0</v>
      </c>
      <c r="H52" s="344">
        <v>0</v>
      </c>
      <c r="I52" s="344">
        <v>0</v>
      </c>
      <c r="J52" s="375">
        <v>0</v>
      </c>
      <c r="K52" s="313"/>
      <c r="L52" s="380">
        <v>0</v>
      </c>
      <c r="M52" s="380">
        <v>0</v>
      </c>
      <c r="N52" s="382">
        <v>0</v>
      </c>
      <c r="O52" s="323">
        <f t="shared" si="0"/>
        <v>0</v>
      </c>
    </row>
    <row r="53" spans="1:15" x14ac:dyDescent="0.2">
      <c r="A53" s="19" t="s">
        <v>113</v>
      </c>
      <c r="B53" s="12" t="s">
        <v>109</v>
      </c>
      <c r="C53" s="20" t="s">
        <v>114</v>
      </c>
      <c r="D53" s="370">
        <v>0</v>
      </c>
      <c r="E53" s="370">
        <v>0</v>
      </c>
      <c r="F53" s="371">
        <v>0</v>
      </c>
      <c r="H53" s="344">
        <v>0</v>
      </c>
      <c r="I53" s="344">
        <v>0</v>
      </c>
      <c r="J53" s="375">
        <v>0</v>
      </c>
      <c r="K53" s="313"/>
      <c r="L53" s="380">
        <v>0</v>
      </c>
      <c r="M53" s="380">
        <v>0</v>
      </c>
      <c r="N53" s="382">
        <v>0</v>
      </c>
      <c r="O53" s="323">
        <f t="shared" si="0"/>
        <v>0</v>
      </c>
    </row>
    <row r="54" spans="1:15" x14ac:dyDescent="0.2">
      <c r="A54" s="19" t="s">
        <v>115</v>
      </c>
      <c r="B54" s="12" t="s">
        <v>109</v>
      </c>
      <c r="C54" s="20" t="s">
        <v>116</v>
      </c>
      <c r="D54" s="370">
        <v>0</v>
      </c>
      <c r="E54" s="370">
        <v>0</v>
      </c>
      <c r="F54" s="371">
        <v>0</v>
      </c>
      <c r="H54" s="344">
        <v>0</v>
      </c>
      <c r="I54" s="344">
        <v>0</v>
      </c>
      <c r="J54" s="375">
        <v>0</v>
      </c>
      <c r="K54" s="313"/>
      <c r="L54" s="380">
        <v>0</v>
      </c>
      <c r="M54" s="380">
        <v>0</v>
      </c>
      <c r="N54" s="382">
        <v>0</v>
      </c>
      <c r="O54" s="323">
        <f t="shared" si="0"/>
        <v>0</v>
      </c>
    </row>
    <row r="55" spans="1:15" x14ac:dyDescent="0.2">
      <c r="A55" s="19" t="s">
        <v>117</v>
      </c>
      <c r="B55" s="12" t="s">
        <v>109</v>
      </c>
      <c r="C55" s="20" t="s">
        <v>118</v>
      </c>
      <c r="D55" s="370">
        <v>0</v>
      </c>
      <c r="E55" s="370">
        <v>0</v>
      </c>
      <c r="F55" s="371">
        <v>0</v>
      </c>
      <c r="H55" s="344">
        <v>0</v>
      </c>
      <c r="I55" s="344">
        <v>0</v>
      </c>
      <c r="J55" s="375">
        <v>0</v>
      </c>
      <c r="K55" s="313"/>
      <c r="L55" s="380">
        <v>0</v>
      </c>
      <c r="M55" s="380">
        <v>0</v>
      </c>
      <c r="N55" s="382">
        <v>0</v>
      </c>
      <c r="O55" s="323">
        <f t="shared" si="0"/>
        <v>0</v>
      </c>
    </row>
    <row r="56" spans="1:15" x14ac:dyDescent="0.2">
      <c r="A56" s="19" t="s">
        <v>119</v>
      </c>
      <c r="B56" s="12" t="s">
        <v>120</v>
      </c>
      <c r="C56" s="20" t="s">
        <v>121</v>
      </c>
      <c r="D56" s="370">
        <v>0</v>
      </c>
      <c r="E56" s="370">
        <v>0</v>
      </c>
      <c r="F56" s="371">
        <v>0</v>
      </c>
      <c r="H56" s="344">
        <v>0</v>
      </c>
      <c r="I56" s="344">
        <v>0</v>
      </c>
      <c r="J56" s="375">
        <v>0</v>
      </c>
      <c r="K56" s="313"/>
      <c r="L56" s="380">
        <v>0</v>
      </c>
      <c r="M56" s="380">
        <v>0</v>
      </c>
      <c r="N56" s="382">
        <v>0</v>
      </c>
      <c r="O56" s="323">
        <f t="shared" si="0"/>
        <v>0</v>
      </c>
    </row>
    <row r="57" spans="1:15" x14ac:dyDescent="0.2">
      <c r="A57" s="19" t="s">
        <v>122</v>
      </c>
      <c r="B57" s="12" t="s">
        <v>120</v>
      </c>
      <c r="C57" s="20" t="s">
        <v>123</v>
      </c>
      <c r="D57" s="370">
        <v>397000</v>
      </c>
      <c r="E57" s="370">
        <v>0</v>
      </c>
      <c r="F57" s="371">
        <v>397000</v>
      </c>
      <c r="H57" s="344">
        <v>119669</v>
      </c>
      <c r="I57" s="344">
        <v>125574</v>
      </c>
      <c r="J57" s="375">
        <v>245243</v>
      </c>
      <c r="K57" s="313"/>
      <c r="L57" s="380">
        <v>71074.949999999968</v>
      </c>
      <c r="M57" s="380">
        <v>125679</v>
      </c>
      <c r="N57" s="382">
        <v>196753.94999999995</v>
      </c>
      <c r="O57" s="323">
        <f t="shared" si="0"/>
        <v>-48489.050000000047</v>
      </c>
    </row>
    <row r="58" spans="1:15" x14ac:dyDescent="0.2">
      <c r="A58" s="19" t="s">
        <v>124</v>
      </c>
      <c r="B58" s="12" t="s">
        <v>120</v>
      </c>
      <c r="C58" s="20" t="s">
        <v>125</v>
      </c>
      <c r="D58" s="370">
        <v>0</v>
      </c>
      <c r="E58" s="370">
        <v>0</v>
      </c>
      <c r="F58" s="371">
        <v>0</v>
      </c>
      <c r="H58" s="344">
        <v>0</v>
      </c>
      <c r="I58" s="344">
        <v>0</v>
      </c>
      <c r="J58" s="375">
        <v>0</v>
      </c>
      <c r="K58" s="313"/>
      <c r="L58" s="380">
        <v>0</v>
      </c>
      <c r="M58" s="380">
        <v>0</v>
      </c>
      <c r="N58" s="382">
        <v>0</v>
      </c>
      <c r="O58" s="323">
        <f t="shared" si="0"/>
        <v>0</v>
      </c>
    </row>
    <row r="59" spans="1:15" x14ac:dyDescent="0.2">
      <c r="A59" s="19" t="s">
        <v>126</v>
      </c>
      <c r="B59" s="12" t="s">
        <v>120</v>
      </c>
      <c r="C59" s="20" t="s">
        <v>127</v>
      </c>
      <c r="D59" s="370">
        <v>0</v>
      </c>
      <c r="E59" s="370">
        <v>0</v>
      </c>
      <c r="F59" s="371">
        <v>0</v>
      </c>
      <c r="H59" s="344">
        <v>0</v>
      </c>
      <c r="I59" s="344">
        <v>0</v>
      </c>
      <c r="J59" s="375">
        <v>0</v>
      </c>
      <c r="K59" s="313"/>
      <c r="L59" s="380">
        <v>13576.42</v>
      </c>
      <c r="M59" s="380">
        <v>0</v>
      </c>
      <c r="N59" s="382">
        <v>13576.42</v>
      </c>
      <c r="O59" s="323">
        <f t="shared" si="0"/>
        <v>13576.42</v>
      </c>
    </row>
    <row r="60" spans="1:15" x14ac:dyDescent="0.2">
      <c r="A60" s="19" t="s">
        <v>128</v>
      </c>
      <c r="B60" s="12" t="s">
        <v>120</v>
      </c>
      <c r="C60" s="20" t="s">
        <v>129</v>
      </c>
      <c r="D60" s="370">
        <v>0</v>
      </c>
      <c r="E60" s="370">
        <v>0</v>
      </c>
      <c r="F60" s="371">
        <v>0</v>
      </c>
      <c r="H60" s="344">
        <v>0</v>
      </c>
      <c r="I60" s="344">
        <v>0</v>
      </c>
      <c r="J60" s="375">
        <v>0</v>
      </c>
      <c r="K60" s="313"/>
      <c r="L60" s="380">
        <v>0</v>
      </c>
      <c r="M60" s="380">
        <v>0</v>
      </c>
      <c r="N60" s="382">
        <v>0</v>
      </c>
      <c r="O60" s="323">
        <f t="shared" si="0"/>
        <v>0</v>
      </c>
    </row>
    <row r="61" spans="1:15" x14ac:dyDescent="0.2">
      <c r="A61" s="19" t="s">
        <v>130</v>
      </c>
      <c r="B61" s="12" t="s">
        <v>120</v>
      </c>
      <c r="C61" s="20" t="s">
        <v>131</v>
      </c>
      <c r="D61" s="370">
        <v>0</v>
      </c>
      <c r="E61" s="370">
        <v>0</v>
      </c>
      <c r="F61" s="371">
        <v>0</v>
      </c>
      <c r="H61" s="344">
        <v>0</v>
      </c>
      <c r="I61" s="344">
        <v>0</v>
      </c>
      <c r="J61" s="375">
        <v>0</v>
      </c>
      <c r="K61" s="313"/>
      <c r="L61" s="380">
        <v>0</v>
      </c>
      <c r="M61" s="380">
        <v>0</v>
      </c>
      <c r="N61" s="382">
        <v>0</v>
      </c>
      <c r="O61" s="323">
        <f t="shared" si="0"/>
        <v>0</v>
      </c>
    </row>
    <row r="62" spans="1:15" x14ac:dyDescent="0.2">
      <c r="A62" s="19" t="s">
        <v>132</v>
      </c>
      <c r="B62" s="12" t="s">
        <v>120</v>
      </c>
      <c r="C62" s="20" t="s">
        <v>133</v>
      </c>
      <c r="D62" s="370">
        <v>0</v>
      </c>
      <c r="E62" s="370">
        <v>0</v>
      </c>
      <c r="F62" s="371">
        <v>0</v>
      </c>
      <c r="H62" s="344">
        <v>0</v>
      </c>
      <c r="I62" s="344">
        <v>0</v>
      </c>
      <c r="J62" s="375">
        <v>0</v>
      </c>
      <c r="K62" s="313"/>
      <c r="L62" s="380">
        <v>0</v>
      </c>
      <c r="M62" s="380">
        <v>0</v>
      </c>
      <c r="N62" s="382">
        <v>0</v>
      </c>
      <c r="O62" s="323">
        <f t="shared" si="0"/>
        <v>0</v>
      </c>
    </row>
    <row r="63" spans="1:15" x14ac:dyDescent="0.2">
      <c r="A63" s="19" t="s">
        <v>134</v>
      </c>
      <c r="B63" s="12" t="s">
        <v>120</v>
      </c>
      <c r="C63" s="20" t="s">
        <v>135</v>
      </c>
      <c r="D63" s="370">
        <v>0</v>
      </c>
      <c r="E63" s="370">
        <v>0</v>
      </c>
      <c r="F63" s="371">
        <v>0</v>
      </c>
      <c r="H63" s="344">
        <v>0</v>
      </c>
      <c r="I63" s="344">
        <v>0</v>
      </c>
      <c r="J63" s="375">
        <v>0</v>
      </c>
      <c r="K63" s="313"/>
      <c r="L63" s="380">
        <v>0</v>
      </c>
      <c r="M63" s="380">
        <v>0</v>
      </c>
      <c r="N63" s="382">
        <v>0</v>
      </c>
      <c r="O63" s="323">
        <f t="shared" si="0"/>
        <v>0</v>
      </c>
    </row>
    <row r="64" spans="1:15" x14ac:dyDescent="0.2">
      <c r="A64" s="19" t="s">
        <v>136</v>
      </c>
      <c r="B64" s="12" t="s">
        <v>120</v>
      </c>
      <c r="C64" s="20" t="s">
        <v>137</v>
      </c>
      <c r="D64" s="370">
        <v>0</v>
      </c>
      <c r="E64" s="370">
        <v>0</v>
      </c>
      <c r="F64" s="371">
        <v>0</v>
      </c>
      <c r="H64" s="344">
        <v>0</v>
      </c>
      <c r="I64" s="344">
        <v>0</v>
      </c>
      <c r="J64" s="375">
        <v>0</v>
      </c>
      <c r="K64" s="313"/>
      <c r="L64" s="380">
        <v>0</v>
      </c>
      <c r="M64" s="380">
        <v>0</v>
      </c>
      <c r="N64" s="382">
        <v>0</v>
      </c>
      <c r="O64" s="323">
        <f t="shared" si="0"/>
        <v>0</v>
      </c>
    </row>
    <row r="65" spans="1:15" x14ac:dyDescent="0.2">
      <c r="A65" s="19" t="s">
        <v>138</v>
      </c>
      <c r="B65" s="12" t="s">
        <v>120</v>
      </c>
      <c r="C65" s="20" t="s">
        <v>139</v>
      </c>
      <c r="D65" s="370">
        <v>0</v>
      </c>
      <c r="E65" s="370">
        <v>0</v>
      </c>
      <c r="F65" s="371">
        <v>0</v>
      </c>
      <c r="H65" s="344">
        <v>0</v>
      </c>
      <c r="I65" s="344">
        <v>0</v>
      </c>
      <c r="J65" s="375">
        <v>0</v>
      </c>
      <c r="K65" s="313"/>
      <c r="L65" s="380">
        <v>0</v>
      </c>
      <c r="M65" s="380">
        <v>0</v>
      </c>
      <c r="N65" s="382">
        <v>0</v>
      </c>
      <c r="O65" s="323">
        <f t="shared" si="0"/>
        <v>0</v>
      </c>
    </row>
    <row r="66" spans="1:15" x14ac:dyDescent="0.2">
      <c r="A66" s="19" t="s">
        <v>140</v>
      </c>
      <c r="B66" s="12" t="s">
        <v>120</v>
      </c>
      <c r="C66" s="20" t="s">
        <v>141</v>
      </c>
      <c r="D66" s="370">
        <v>0</v>
      </c>
      <c r="E66" s="370">
        <v>0</v>
      </c>
      <c r="F66" s="371">
        <v>0</v>
      </c>
      <c r="H66" s="344">
        <v>0</v>
      </c>
      <c r="I66" s="344">
        <v>0</v>
      </c>
      <c r="J66" s="375">
        <v>0</v>
      </c>
      <c r="K66" s="313"/>
      <c r="L66" s="380">
        <v>0</v>
      </c>
      <c r="M66" s="380">
        <v>0</v>
      </c>
      <c r="N66" s="382">
        <v>0</v>
      </c>
      <c r="O66" s="323">
        <f t="shared" si="0"/>
        <v>0</v>
      </c>
    </row>
    <row r="67" spans="1:15" x14ac:dyDescent="0.2">
      <c r="A67" s="19" t="s">
        <v>142</v>
      </c>
      <c r="B67" s="12" t="s">
        <v>120</v>
      </c>
      <c r="C67" s="20" t="s">
        <v>143</v>
      </c>
      <c r="D67" s="370">
        <v>0</v>
      </c>
      <c r="E67" s="370">
        <v>0</v>
      </c>
      <c r="F67" s="371">
        <v>0</v>
      </c>
      <c r="H67" s="344">
        <v>0</v>
      </c>
      <c r="I67" s="344">
        <v>0</v>
      </c>
      <c r="J67" s="375">
        <v>0</v>
      </c>
      <c r="K67" s="313"/>
      <c r="L67" s="380">
        <v>0</v>
      </c>
      <c r="M67" s="380">
        <v>0</v>
      </c>
      <c r="N67" s="382">
        <v>0</v>
      </c>
      <c r="O67" s="323">
        <f t="shared" si="0"/>
        <v>0</v>
      </c>
    </row>
    <row r="68" spans="1:15" x14ac:dyDescent="0.2">
      <c r="A68" s="19" t="s">
        <v>144</v>
      </c>
      <c r="B68" s="12" t="s">
        <v>120</v>
      </c>
      <c r="C68" s="20" t="s">
        <v>145</v>
      </c>
      <c r="D68" s="370">
        <v>0</v>
      </c>
      <c r="E68" s="370">
        <v>0</v>
      </c>
      <c r="F68" s="371">
        <v>0</v>
      </c>
      <c r="H68" s="344">
        <v>0</v>
      </c>
      <c r="I68" s="344">
        <v>0</v>
      </c>
      <c r="J68" s="375">
        <v>0</v>
      </c>
      <c r="K68" s="313"/>
      <c r="L68" s="380">
        <v>-120.8</v>
      </c>
      <c r="M68" s="380">
        <v>0</v>
      </c>
      <c r="N68" s="382">
        <v>-120.8</v>
      </c>
      <c r="O68" s="323">
        <f t="shared" si="0"/>
        <v>-120.8</v>
      </c>
    </row>
    <row r="69" spans="1:15" x14ac:dyDescent="0.2">
      <c r="A69" s="19" t="s">
        <v>146</v>
      </c>
      <c r="B69" s="12" t="s">
        <v>120</v>
      </c>
      <c r="C69" s="20" t="s">
        <v>147</v>
      </c>
      <c r="D69" s="370">
        <v>0</v>
      </c>
      <c r="E69" s="370">
        <v>0</v>
      </c>
      <c r="F69" s="371">
        <v>0</v>
      </c>
      <c r="H69" s="344">
        <v>0</v>
      </c>
      <c r="I69" s="344">
        <v>0</v>
      </c>
      <c r="J69" s="375">
        <v>0</v>
      </c>
      <c r="K69" s="313"/>
      <c r="L69" s="380">
        <v>0</v>
      </c>
      <c r="M69" s="380">
        <v>0</v>
      </c>
      <c r="N69" s="382">
        <v>0</v>
      </c>
      <c r="O69" s="323">
        <f t="shared" si="0"/>
        <v>0</v>
      </c>
    </row>
    <row r="70" spans="1:15" x14ac:dyDescent="0.2">
      <c r="A70" s="19" t="s">
        <v>148</v>
      </c>
      <c r="B70" s="12" t="s">
        <v>120</v>
      </c>
      <c r="C70" s="20" t="s">
        <v>149</v>
      </c>
      <c r="D70" s="370">
        <v>0</v>
      </c>
      <c r="E70" s="370">
        <v>0</v>
      </c>
      <c r="F70" s="371">
        <v>0</v>
      </c>
      <c r="H70" s="344">
        <v>0</v>
      </c>
      <c r="I70" s="344">
        <v>0</v>
      </c>
      <c r="J70" s="375">
        <v>0</v>
      </c>
      <c r="K70" s="313"/>
      <c r="L70" s="380">
        <v>0</v>
      </c>
      <c r="M70" s="380">
        <v>0</v>
      </c>
      <c r="N70" s="382">
        <v>0</v>
      </c>
      <c r="O70" s="323">
        <f t="shared" si="0"/>
        <v>0</v>
      </c>
    </row>
    <row r="71" spans="1:15" x14ac:dyDescent="0.2">
      <c r="A71" s="19" t="s">
        <v>150</v>
      </c>
      <c r="B71" s="12" t="s">
        <v>151</v>
      </c>
      <c r="C71" s="20" t="s">
        <v>152</v>
      </c>
      <c r="D71" s="370">
        <v>0</v>
      </c>
      <c r="E71" s="370">
        <v>0</v>
      </c>
      <c r="F71" s="371">
        <v>0</v>
      </c>
      <c r="H71" s="344">
        <v>0</v>
      </c>
      <c r="I71" s="344">
        <v>0</v>
      </c>
      <c r="J71" s="375">
        <v>0</v>
      </c>
      <c r="K71" s="313"/>
      <c r="L71" s="380">
        <v>0</v>
      </c>
      <c r="M71" s="380">
        <v>0</v>
      </c>
      <c r="N71" s="382">
        <v>0</v>
      </c>
      <c r="O71" s="323">
        <f t="shared" si="0"/>
        <v>0</v>
      </c>
    </row>
    <row r="72" spans="1:15" x14ac:dyDescent="0.2">
      <c r="A72" s="19" t="s">
        <v>153</v>
      </c>
      <c r="B72" s="12" t="s">
        <v>151</v>
      </c>
      <c r="C72" s="20" t="s">
        <v>154</v>
      </c>
      <c r="D72" s="370">
        <v>0</v>
      </c>
      <c r="E72" s="370">
        <v>0</v>
      </c>
      <c r="F72" s="371">
        <v>0</v>
      </c>
      <c r="H72" s="344">
        <v>125855</v>
      </c>
      <c r="I72" s="344">
        <v>0</v>
      </c>
      <c r="J72" s="375">
        <v>125855</v>
      </c>
      <c r="K72" s="313"/>
      <c r="L72" s="380">
        <v>136339.79999999999</v>
      </c>
      <c r="M72" s="380">
        <v>0</v>
      </c>
      <c r="N72" s="382">
        <v>136339.79999999999</v>
      </c>
      <c r="O72" s="323">
        <f t="shared" si="0"/>
        <v>10484.799999999988</v>
      </c>
    </row>
    <row r="73" spans="1:15" x14ac:dyDescent="0.2">
      <c r="A73" s="19" t="s">
        <v>155</v>
      </c>
      <c r="B73" s="12" t="s">
        <v>151</v>
      </c>
      <c r="C73" s="20" t="s">
        <v>156</v>
      </c>
      <c r="D73" s="370">
        <v>0</v>
      </c>
      <c r="E73" s="370">
        <v>0</v>
      </c>
      <c r="F73" s="371">
        <v>0</v>
      </c>
      <c r="H73" s="344">
        <v>0</v>
      </c>
      <c r="I73" s="344">
        <v>0</v>
      </c>
      <c r="J73" s="375">
        <v>0</v>
      </c>
      <c r="K73" s="313"/>
      <c r="L73" s="380">
        <v>0</v>
      </c>
      <c r="M73" s="380">
        <v>0</v>
      </c>
      <c r="N73" s="382">
        <v>0</v>
      </c>
      <c r="O73" s="323">
        <f t="shared" ref="O73:O136" si="1">+N73-J73</f>
        <v>0</v>
      </c>
    </row>
    <row r="74" spans="1:15" x14ac:dyDescent="0.2">
      <c r="A74" s="19" t="s">
        <v>157</v>
      </c>
      <c r="B74" s="12" t="s">
        <v>158</v>
      </c>
      <c r="C74" s="20" t="s">
        <v>159</v>
      </c>
      <c r="D74" s="370">
        <v>426747</v>
      </c>
      <c r="E74" s="370">
        <v>0</v>
      </c>
      <c r="F74" s="371">
        <v>426747</v>
      </c>
      <c r="H74" s="344">
        <v>181975</v>
      </c>
      <c r="I74" s="344">
        <v>0</v>
      </c>
      <c r="J74" s="375">
        <v>181975</v>
      </c>
      <c r="K74" s="313"/>
      <c r="L74" s="380">
        <v>217755.82999999996</v>
      </c>
      <c r="M74" s="380">
        <v>0</v>
      </c>
      <c r="N74" s="382">
        <v>217755.82999999996</v>
      </c>
      <c r="O74" s="323">
        <f t="shared" si="1"/>
        <v>35780.829999999958</v>
      </c>
    </row>
    <row r="75" spans="1:15" x14ac:dyDescent="0.2">
      <c r="A75" s="19" t="s">
        <v>160</v>
      </c>
      <c r="B75" s="12" t="s">
        <v>158</v>
      </c>
      <c r="C75" s="20" t="s">
        <v>161</v>
      </c>
      <c r="D75" s="370">
        <v>0</v>
      </c>
      <c r="E75" s="370">
        <v>0</v>
      </c>
      <c r="F75" s="371">
        <v>0</v>
      </c>
      <c r="H75" s="344">
        <v>0</v>
      </c>
      <c r="I75" s="344">
        <v>0</v>
      </c>
      <c r="J75" s="375">
        <v>0</v>
      </c>
      <c r="K75" s="313"/>
      <c r="L75" s="380">
        <v>0</v>
      </c>
      <c r="M75" s="380">
        <v>0</v>
      </c>
      <c r="N75" s="382">
        <v>0</v>
      </c>
      <c r="O75" s="323">
        <f t="shared" si="1"/>
        <v>0</v>
      </c>
    </row>
    <row r="76" spans="1:15" x14ac:dyDescent="0.2">
      <c r="A76" s="19" t="s">
        <v>162</v>
      </c>
      <c r="B76" s="12" t="s">
        <v>158</v>
      </c>
      <c r="C76" s="20" t="s">
        <v>482</v>
      </c>
      <c r="D76" s="370">
        <v>62703</v>
      </c>
      <c r="E76" s="370">
        <v>0</v>
      </c>
      <c r="F76" s="371">
        <v>62703</v>
      </c>
      <c r="H76" s="344">
        <v>157000</v>
      </c>
      <c r="I76" s="344">
        <v>0</v>
      </c>
      <c r="J76" s="375">
        <v>157000</v>
      </c>
      <c r="K76" s="313"/>
      <c r="L76" s="380">
        <v>157000</v>
      </c>
      <c r="M76" s="380">
        <v>0</v>
      </c>
      <c r="N76" s="382">
        <v>157000</v>
      </c>
      <c r="O76" s="323">
        <f t="shared" si="1"/>
        <v>0</v>
      </c>
    </row>
    <row r="77" spans="1:15" x14ac:dyDescent="0.2">
      <c r="A77" s="19" t="s">
        <v>163</v>
      </c>
      <c r="B77" s="12" t="s">
        <v>164</v>
      </c>
      <c r="C77" s="20" t="s">
        <v>165</v>
      </c>
      <c r="D77" s="370">
        <v>0</v>
      </c>
      <c r="E77" s="370">
        <v>0</v>
      </c>
      <c r="F77" s="371">
        <v>0</v>
      </c>
      <c r="H77" s="344">
        <v>0</v>
      </c>
      <c r="I77" s="344">
        <v>0</v>
      </c>
      <c r="J77" s="375">
        <v>0</v>
      </c>
      <c r="K77" s="313"/>
      <c r="L77" s="380">
        <v>0</v>
      </c>
      <c r="M77" s="380">
        <v>0</v>
      </c>
      <c r="N77" s="382">
        <v>0</v>
      </c>
      <c r="O77" s="323">
        <f t="shared" si="1"/>
        <v>0</v>
      </c>
    </row>
    <row r="78" spans="1:15" x14ac:dyDescent="0.2">
      <c r="A78" s="19" t="s">
        <v>166</v>
      </c>
      <c r="B78" s="12" t="s">
        <v>167</v>
      </c>
      <c r="C78" s="20" t="s">
        <v>168</v>
      </c>
      <c r="D78" s="370">
        <v>0</v>
      </c>
      <c r="E78" s="370">
        <v>0</v>
      </c>
      <c r="F78" s="371">
        <v>0</v>
      </c>
      <c r="H78" s="344">
        <v>0</v>
      </c>
      <c r="I78" s="344">
        <v>0</v>
      </c>
      <c r="J78" s="375">
        <v>0</v>
      </c>
      <c r="K78" s="313"/>
      <c r="L78" s="380">
        <v>0</v>
      </c>
      <c r="M78" s="380">
        <v>0</v>
      </c>
      <c r="N78" s="382">
        <v>0</v>
      </c>
      <c r="O78" s="323">
        <f t="shared" si="1"/>
        <v>0</v>
      </c>
    </row>
    <row r="79" spans="1:15" x14ac:dyDescent="0.2">
      <c r="A79" s="19" t="s">
        <v>169</v>
      </c>
      <c r="B79" s="12" t="s">
        <v>167</v>
      </c>
      <c r="C79" s="20" t="s">
        <v>170</v>
      </c>
      <c r="D79" s="370">
        <v>0</v>
      </c>
      <c r="E79" s="370">
        <v>0</v>
      </c>
      <c r="F79" s="371">
        <v>0</v>
      </c>
      <c r="H79" s="344">
        <v>0</v>
      </c>
      <c r="I79" s="344">
        <v>0</v>
      </c>
      <c r="J79" s="375">
        <v>0</v>
      </c>
      <c r="K79" s="313"/>
      <c r="L79" s="380">
        <v>0</v>
      </c>
      <c r="M79" s="380">
        <v>0</v>
      </c>
      <c r="N79" s="382">
        <v>0</v>
      </c>
      <c r="O79" s="323">
        <f t="shared" si="1"/>
        <v>0</v>
      </c>
    </row>
    <row r="80" spans="1:15" x14ac:dyDescent="0.2">
      <c r="A80" s="19" t="s">
        <v>171</v>
      </c>
      <c r="B80" s="12" t="s">
        <v>172</v>
      </c>
      <c r="C80" s="20" t="s">
        <v>173</v>
      </c>
      <c r="D80" s="370">
        <v>74000</v>
      </c>
      <c r="E80" s="370">
        <v>0</v>
      </c>
      <c r="F80" s="371">
        <v>74000</v>
      </c>
      <c r="H80" s="344">
        <v>0</v>
      </c>
      <c r="I80" s="344">
        <v>0</v>
      </c>
      <c r="J80" s="375">
        <v>0</v>
      </c>
      <c r="K80" s="313"/>
      <c r="L80" s="380">
        <v>0</v>
      </c>
      <c r="M80" s="380">
        <v>0</v>
      </c>
      <c r="N80" s="382">
        <v>0</v>
      </c>
      <c r="O80" s="323">
        <f t="shared" si="1"/>
        <v>0</v>
      </c>
    </row>
    <row r="81" spans="1:15" x14ac:dyDescent="0.2">
      <c r="A81" s="19" t="s">
        <v>174</v>
      </c>
      <c r="B81" s="12" t="s">
        <v>175</v>
      </c>
      <c r="C81" s="20" t="s">
        <v>176</v>
      </c>
      <c r="D81" s="370">
        <v>0</v>
      </c>
      <c r="E81" s="370">
        <v>0</v>
      </c>
      <c r="F81" s="371">
        <v>0</v>
      </c>
      <c r="H81" s="344">
        <v>0</v>
      </c>
      <c r="I81" s="344">
        <v>0</v>
      </c>
      <c r="J81" s="375">
        <v>0</v>
      </c>
      <c r="K81" s="313"/>
      <c r="L81" s="380">
        <v>0</v>
      </c>
      <c r="M81" s="380">
        <v>0</v>
      </c>
      <c r="N81" s="382">
        <v>0</v>
      </c>
      <c r="O81" s="323">
        <f t="shared" si="1"/>
        <v>0</v>
      </c>
    </row>
    <row r="82" spans="1:15" x14ac:dyDescent="0.2">
      <c r="A82" s="19" t="s">
        <v>177</v>
      </c>
      <c r="B82" s="12" t="s">
        <v>178</v>
      </c>
      <c r="C82" s="20" t="s">
        <v>179</v>
      </c>
      <c r="D82" s="370">
        <v>0</v>
      </c>
      <c r="E82" s="370">
        <v>0</v>
      </c>
      <c r="F82" s="371">
        <v>0</v>
      </c>
      <c r="H82" s="344">
        <v>0</v>
      </c>
      <c r="I82" s="344">
        <v>0</v>
      </c>
      <c r="J82" s="375">
        <v>0</v>
      </c>
      <c r="K82" s="313"/>
      <c r="L82" s="380">
        <v>0</v>
      </c>
      <c r="M82" s="380">
        <v>0</v>
      </c>
      <c r="N82" s="382">
        <v>0</v>
      </c>
      <c r="O82" s="323">
        <f t="shared" si="1"/>
        <v>0</v>
      </c>
    </row>
    <row r="83" spans="1:15" x14ac:dyDescent="0.2">
      <c r="A83" s="19" t="s">
        <v>180</v>
      </c>
      <c r="B83" s="12" t="s">
        <v>178</v>
      </c>
      <c r="C83" s="20" t="s">
        <v>181</v>
      </c>
      <c r="D83" s="370">
        <v>0</v>
      </c>
      <c r="E83" s="370">
        <v>0</v>
      </c>
      <c r="F83" s="371">
        <v>0</v>
      </c>
      <c r="H83" s="344">
        <v>0</v>
      </c>
      <c r="I83" s="344">
        <v>0</v>
      </c>
      <c r="J83" s="375">
        <v>0</v>
      </c>
      <c r="K83" s="313"/>
      <c r="L83" s="380">
        <v>0</v>
      </c>
      <c r="M83" s="380">
        <v>0</v>
      </c>
      <c r="N83" s="382">
        <v>0</v>
      </c>
      <c r="O83" s="323">
        <f t="shared" si="1"/>
        <v>0</v>
      </c>
    </row>
    <row r="84" spans="1:15" x14ac:dyDescent="0.2">
      <c r="A84" s="19" t="s">
        <v>182</v>
      </c>
      <c r="B84" s="12" t="s">
        <v>183</v>
      </c>
      <c r="C84" s="20" t="s">
        <v>184</v>
      </c>
      <c r="D84" s="370">
        <v>0</v>
      </c>
      <c r="E84" s="370">
        <v>0</v>
      </c>
      <c r="F84" s="371">
        <v>0</v>
      </c>
      <c r="H84" s="344">
        <v>0</v>
      </c>
      <c r="I84" s="344">
        <v>0</v>
      </c>
      <c r="J84" s="375">
        <v>0</v>
      </c>
      <c r="K84" s="313"/>
      <c r="L84" s="380">
        <v>0</v>
      </c>
      <c r="M84" s="380">
        <v>0</v>
      </c>
      <c r="N84" s="382">
        <v>0</v>
      </c>
      <c r="O84" s="323">
        <f t="shared" si="1"/>
        <v>0</v>
      </c>
    </row>
    <row r="85" spans="1:15" x14ac:dyDescent="0.2">
      <c r="A85" s="19" t="s">
        <v>185</v>
      </c>
      <c r="B85" s="12" t="s">
        <v>186</v>
      </c>
      <c r="C85" s="20" t="s">
        <v>187</v>
      </c>
      <c r="D85" s="370">
        <v>0</v>
      </c>
      <c r="E85" s="370">
        <v>0</v>
      </c>
      <c r="F85" s="371">
        <v>0</v>
      </c>
      <c r="H85" s="344">
        <v>0</v>
      </c>
      <c r="I85" s="344">
        <v>229816</v>
      </c>
      <c r="J85" s="375">
        <v>229816</v>
      </c>
      <c r="K85" s="313"/>
      <c r="L85" s="380">
        <v>0</v>
      </c>
      <c r="M85" s="380">
        <v>274765.95</v>
      </c>
      <c r="N85" s="382">
        <v>274765.95</v>
      </c>
      <c r="O85" s="323">
        <f t="shared" si="1"/>
        <v>44949.950000000012</v>
      </c>
    </row>
    <row r="86" spans="1:15" x14ac:dyDescent="0.2">
      <c r="A86" s="19" t="s">
        <v>188</v>
      </c>
      <c r="B86" s="12" t="s">
        <v>189</v>
      </c>
      <c r="C86" s="20" t="s">
        <v>190</v>
      </c>
      <c r="D86" s="370">
        <v>0</v>
      </c>
      <c r="E86" s="370">
        <v>0</v>
      </c>
      <c r="F86" s="371">
        <v>0</v>
      </c>
      <c r="H86" s="344">
        <v>0</v>
      </c>
      <c r="I86" s="344">
        <v>0</v>
      </c>
      <c r="J86" s="375">
        <v>0</v>
      </c>
      <c r="K86" s="313"/>
      <c r="L86" s="380">
        <v>0</v>
      </c>
      <c r="M86" s="380">
        <v>0</v>
      </c>
      <c r="N86" s="382">
        <v>0</v>
      </c>
      <c r="O86" s="323">
        <f t="shared" si="1"/>
        <v>0</v>
      </c>
    </row>
    <row r="87" spans="1:15" x14ac:dyDescent="0.2">
      <c r="A87" s="19" t="s">
        <v>191</v>
      </c>
      <c r="B87" s="12" t="s">
        <v>189</v>
      </c>
      <c r="C87" s="20" t="s">
        <v>192</v>
      </c>
      <c r="D87" s="370">
        <v>0</v>
      </c>
      <c r="E87" s="370">
        <v>0</v>
      </c>
      <c r="F87" s="371">
        <v>0</v>
      </c>
      <c r="H87" s="344">
        <v>0</v>
      </c>
      <c r="I87" s="344">
        <v>0</v>
      </c>
      <c r="J87" s="375">
        <v>0</v>
      </c>
      <c r="K87" s="313"/>
      <c r="L87" s="380">
        <v>0</v>
      </c>
      <c r="M87" s="380">
        <v>0</v>
      </c>
      <c r="N87" s="382">
        <v>0</v>
      </c>
      <c r="O87" s="323">
        <f t="shared" si="1"/>
        <v>0</v>
      </c>
    </row>
    <row r="88" spans="1:15" x14ac:dyDescent="0.2">
      <c r="A88" s="19" t="s">
        <v>193</v>
      </c>
      <c r="B88" s="12" t="s">
        <v>194</v>
      </c>
      <c r="C88" s="20" t="s">
        <v>195</v>
      </c>
      <c r="D88" s="370">
        <v>40341</v>
      </c>
      <c r="E88" s="370">
        <v>0</v>
      </c>
      <c r="F88" s="371">
        <v>40341</v>
      </c>
      <c r="H88" s="344">
        <v>83058</v>
      </c>
      <c r="I88" s="344">
        <v>0</v>
      </c>
      <c r="J88" s="375">
        <v>83058</v>
      </c>
      <c r="K88" s="313"/>
      <c r="L88" s="380">
        <v>76838.62</v>
      </c>
      <c r="M88" s="380">
        <v>0</v>
      </c>
      <c r="N88" s="382">
        <v>76838.62</v>
      </c>
      <c r="O88" s="323">
        <f t="shared" si="1"/>
        <v>-6219.3800000000047</v>
      </c>
    </row>
    <row r="89" spans="1:15" x14ac:dyDescent="0.2">
      <c r="A89" s="19" t="s">
        <v>196</v>
      </c>
      <c r="B89" s="12" t="s">
        <v>194</v>
      </c>
      <c r="C89" s="20" t="s">
        <v>197</v>
      </c>
      <c r="D89" s="370">
        <v>0</v>
      </c>
      <c r="E89" s="370">
        <v>0</v>
      </c>
      <c r="F89" s="371">
        <v>0</v>
      </c>
      <c r="H89" s="344">
        <v>0</v>
      </c>
      <c r="I89" s="344">
        <v>0</v>
      </c>
      <c r="J89" s="375">
        <v>0</v>
      </c>
      <c r="K89" s="313"/>
      <c r="L89" s="380">
        <v>0</v>
      </c>
      <c r="M89" s="380">
        <v>0</v>
      </c>
      <c r="N89" s="382">
        <v>0</v>
      </c>
      <c r="O89" s="323">
        <f t="shared" si="1"/>
        <v>0</v>
      </c>
    </row>
    <row r="90" spans="1:15" x14ac:dyDescent="0.2">
      <c r="A90" s="19" t="s">
        <v>198</v>
      </c>
      <c r="B90" s="12" t="s">
        <v>194</v>
      </c>
      <c r="C90" s="20" t="s">
        <v>199</v>
      </c>
      <c r="D90" s="370">
        <v>0</v>
      </c>
      <c r="E90" s="370">
        <v>0</v>
      </c>
      <c r="F90" s="371">
        <v>0</v>
      </c>
      <c r="H90" s="344">
        <v>0</v>
      </c>
      <c r="I90" s="344">
        <v>0</v>
      </c>
      <c r="J90" s="375">
        <v>0</v>
      </c>
      <c r="K90" s="313"/>
      <c r="L90" s="380">
        <v>0</v>
      </c>
      <c r="M90" s="380">
        <v>0</v>
      </c>
      <c r="N90" s="382">
        <v>0</v>
      </c>
      <c r="O90" s="323">
        <f t="shared" si="1"/>
        <v>0</v>
      </c>
    </row>
    <row r="91" spans="1:15" x14ac:dyDescent="0.2">
      <c r="A91" s="19" t="s">
        <v>200</v>
      </c>
      <c r="B91" s="12" t="s">
        <v>194</v>
      </c>
      <c r="C91" s="20" t="s">
        <v>201</v>
      </c>
      <c r="D91" s="370">
        <v>0</v>
      </c>
      <c r="E91" s="370">
        <v>0</v>
      </c>
      <c r="F91" s="371">
        <v>0</v>
      </c>
      <c r="H91" s="344">
        <v>0</v>
      </c>
      <c r="I91" s="344">
        <v>0</v>
      </c>
      <c r="J91" s="375">
        <v>0</v>
      </c>
      <c r="K91" s="313"/>
      <c r="L91" s="380">
        <v>0</v>
      </c>
      <c r="M91" s="380">
        <v>0</v>
      </c>
      <c r="N91" s="382">
        <v>0</v>
      </c>
      <c r="O91" s="323">
        <f t="shared" si="1"/>
        <v>0</v>
      </c>
    </row>
    <row r="92" spans="1:15" x14ac:dyDescent="0.2">
      <c r="A92" s="19" t="s">
        <v>202</v>
      </c>
      <c r="B92" s="12" t="s">
        <v>194</v>
      </c>
      <c r="C92" s="20" t="s">
        <v>203</v>
      </c>
      <c r="D92" s="370">
        <v>0</v>
      </c>
      <c r="E92" s="370">
        <v>0</v>
      </c>
      <c r="F92" s="371">
        <v>0</v>
      </c>
      <c r="H92" s="344">
        <v>0</v>
      </c>
      <c r="I92" s="344">
        <v>0</v>
      </c>
      <c r="J92" s="375">
        <v>0</v>
      </c>
      <c r="K92" s="313"/>
      <c r="L92" s="380">
        <v>0</v>
      </c>
      <c r="M92" s="380">
        <v>0</v>
      </c>
      <c r="N92" s="382">
        <v>0</v>
      </c>
      <c r="O92" s="323">
        <f t="shared" si="1"/>
        <v>0</v>
      </c>
    </row>
    <row r="93" spans="1:15" x14ac:dyDescent="0.2">
      <c r="A93" s="19" t="s">
        <v>204</v>
      </c>
      <c r="B93" s="12" t="s">
        <v>205</v>
      </c>
      <c r="C93" s="20" t="s">
        <v>206</v>
      </c>
      <c r="D93" s="370">
        <v>0</v>
      </c>
      <c r="E93" s="370">
        <v>0</v>
      </c>
      <c r="F93" s="371">
        <v>0</v>
      </c>
      <c r="H93" s="344">
        <v>173206</v>
      </c>
      <c r="I93" s="344">
        <v>0</v>
      </c>
      <c r="J93" s="375">
        <v>173206</v>
      </c>
      <c r="K93" s="313"/>
      <c r="L93" s="380">
        <v>128386.68999999997</v>
      </c>
      <c r="M93" s="380">
        <v>0</v>
      </c>
      <c r="N93" s="382">
        <v>128386.68999999997</v>
      </c>
      <c r="O93" s="323">
        <f t="shared" si="1"/>
        <v>-44819.310000000027</v>
      </c>
    </row>
    <row r="94" spans="1:15" x14ac:dyDescent="0.2">
      <c r="A94" s="19" t="s">
        <v>207</v>
      </c>
      <c r="B94" s="12" t="s">
        <v>208</v>
      </c>
      <c r="C94" s="20" t="s">
        <v>209</v>
      </c>
      <c r="D94" s="370">
        <v>223402</v>
      </c>
      <c r="E94" s="370">
        <v>0</v>
      </c>
      <c r="F94" s="371">
        <v>223402</v>
      </c>
      <c r="H94" s="344">
        <v>52415</v>
      </c>
      <c r="I94" s="344">
        <v>166707</v>
      </c>
      <c r="J94" s="375">
        <v>219122</v>
      </c>
      <c r="K94" s="313"/>
      <c r="L94" s="380">
        <v>0</v>
      </c>
      <c r="M94" s="380">
        <v>7579.95</v>
      </c>
      <c r="N94" s="382">
        <v>7579.95</v>
      </c>
      <c r="O94" s="323">
        <f t="shared" si="1"/>
        <v>-211542.05</v>
      </c>
    </row>
    <row r="95" spans="1:15" x14ac:dyDescent="0.2">
      <c r="A95" s="19" t="s">
        <v>210</v>
      </c>
      <c r="B95" s="12" t="s">
        <v>208</v>
      </c>
      <c r="C95" s="20" t="s">
        <v>211</v>
      </c>
      <c r="D95" s="370">
        <v>0</v>
      </c>
      <c r="E95" s="370">
        <v>0</v>
      </c>
      <c r="F95" s="371">
        <v>0</v>
      </c>
      <c r="H95" s="344">
        <v>0</v>
      </c>
      <c r="I95" s="344">
        <v>0</v>
      </c>
      <c r="J95" s="375">
        <v>0</v>
      </c>
      <c r="K95" s="313"/>
      <c r="L95" s="380">
        <v>0</v>
      </c>
      <c r="M95" s="380">
        <v>0</v>
      </c>
      <c r="N95" s="382">
        <v>0</v>
      </c>
      <c r="O95" s="323">
        <f t="shared" si="1"/>
        <v>0</v>
      </c>
    </row>
    <row r="96" spans="1:15" x14ac:dyDescent="0.2">
      <c r="A96" s="19" t="s">
        <v>212</v>
      </c>
      <c r="B96" s="12" t="s">
        <v>208</v>
      </c>
      <c r="C96" s="20" t="s">
        <v>213</v>
      </c>
      <c r="D96" s="370">
        <v>0</v>
      </c>
      <c r="E96" s="370">
        <v>0</v>
      </c>
      <c r="F96" s="371">
        <v>0</v>
      </c>
      <c r="H96" s="344">
        <v>0</v>
      </c>
      <c r="I96" s="344">
        <v>0</v>
      </c>
      <c r="J96" s="375">
        <v>0</v>
      </c>
      <c r="K96" s="313"/>
      <c r="L96" s="380">
        <v>0</v>
      </c>
      <c r="M96" s="380">
        <v>0</v>
      </c>
      <c r="N96" s="382">
        <v>0</v>
      </c>
      <c r="O96" s="323">
        <f t="shared" si="1"/>
        <v>0</v>
      </c>
    </row>
    <row r="97" spans="1:15" x14ac:dyDescent="0.2">
      <c r="A97" s="19" t="s">
        <v>214</v>
      </c>
      <c r="B97" s="12" t="s">
        <v>215</v>
      </c>
      <c r="C97" s="20" t="s">
        <v>216</v>
      </c>
      <c r="D97" s="370">
        <v>142677</v>
      </c>
      <c r="E97" s="370">
        <v>0</v>
      </c>
      <c r="F97" s="371">
        <v>142677</v>
      </c>
      <c r="H97" s="344">
        <v>157169</v>
      </c>
      <c r="I97" s="344">
        <v>0</v>
      </c>
      <c r="J97" s="375">
        <v>157169</v>
      </c>
      <c r="K97" s="313"/>
      <c r="L97" s="380">
        <v>157650.17000000001</v>
      </c>
      <c r="M97" s="380">
        <v>0</v>
      </c>
      <c r="N97" s="382">
        <v>157650.17000000001</v>
      </c>
      <c r="O97" s="323">
        <f t="shared" si="1"/>
        <v>481.17000000001281</v>
      </c>
    </row>
    <row r="98" spans="1:15" x14ac:dyDescent="0.2">
      <c r="A98" s="19" t="s">
        <v>217</v>
      </c>
      <c r="B98" s="12" t="s">
        <v>215</v>
      </c>
      <c r="C98" s="20" t="s">
        <v>218</v>
      </c>
      <c r="D98" s="370">
        <v>0</v>
      </c>
      <c r="E98" s="370">
        <v>0</v>
      </c>
      <c r="F98" s="371">
        <v>0</v>
      </c>
      <c r="H98" s="344">
        <v>0</v>
      </c>
      <c r="I98" s="344">
        <v>0</v>
      </c>
      <c r="J98" s="375">
        <v>0</v>
      </c>
      <c r="K98" s="313"/>
      <c r="L98" s="380">
        <v>0</v>
      </c>
      <c r="M98" s="380">
        <v>0</v>
      </c>
      <c r="N98" s="382">
        <v>0</v>
      </c>
      <c r="O98" s="323">
        <f t="shared" si="1"/>
        <v>0</v>
      </c>
    </row>
    <row r="99" spans="1:15" x14ac:dyDescent="0.2">
      <c r="A99" s="19" t="s">
        <v>219</v>
      </c>
      <c r="B99" s="12" t="s">
        <v>215</v>
      </c>
      <c r="C99" s="20" t="s">
        <v>220</v>
      </c>
      <c r="D99" s="370">
        <v>0</v>
      </c>
      <c r="E99" s="370">
        <v>0</v>
      </c>
      <c r="F99" s="371">
        <v>0</v>
      </c>
      <c r="H99" s="344">
        <v>0</v>
      </c>
      <c r="I99" s="344">
        <v>0</v>
      </c>
      <c r="J99" s="375">
        <v>0</v>
      </c>
      <c r="K99" s="313"/>
      <c r="L99" s="380">
        <v>0</v>
      </c>
      <c r="M99" s="380">
        <v>0</v>
      </c>
      <c r="N99" s="382">
        <v>0</v>
      </c>
      <c r="O99" s="323">
        <f t="shared" si="1"/>
        <v>0</v>
      </c>
    </row>
    <row r="100" spans="1:15" x14ac:dyDescent="0.2">
      <c r="A100" s="19" t="s">
        <v>221</v>
      </c>
      <c r="B100" s="12" t="s">
        <v>222</v>
      </c>
      <c r="C100" s="20" t="s">
        <v>223</v>
      </c>
      <c r="D100" s="370">
        <v>121400</v>
      </c>
      <c r="E100" s="370">
        <v>0</v>
      </c>
      <c r="F100" s="371">
        <v>121400</v>
      </c>
      <c r="H100" s="344">
        <v>62250</v>
      </c>
      <c r="I100" s="344">
        <v>0</v>
      </c>
      <c r="J100" s="375">
        <v>62250</v>
      </c>
      <c r="K100" s="313"/>
      <c r="L100" s="380">
        <v>53938.509999999995</v>
      </c>
      <c r="M100" s="380">
        <v>0</v>
      </c>
      <c r="N100" s="382">
        <v>53938.509999999995</v>
      </c>
      <c r="O100" s="323">
        <f t="shared" si="1"/>
        <v>-8311.4900000000052</v>
      </c>
    </row>
    <row r="101" spans="1:15" x14ac:dyDescent="0.2">
      <c r="A101" s="19" t="s">
        <v>224</v>
      </c>
      <c r="B101" s="12" t="s">
        <v>222</v>
      </c>
      <c r="C101" s="20" t="s">
        <v>225</v>
      </c>
      <c r="D101" s="370">
        <v>0</v>
      </c>
      <c r="E101" s="370">
        <v>0</v>
      </c>
      <c r="F101" s="371">
        <v>0</v>
      </c>
      <c r="H101" s="344">
        <v>0</v>
      </c>
      <c r="I101" s="344">
        <v>0</v>
      </c>
      <c r="J101" s="375">
        <v>0</v>
      </c>
      <c r="K101" s="313"/>
      <c r="L101" s="380">
        <v>0</v>
      </c>
      <c r="M101" s="380">
        <v>0</v>
      </c>
      <c r="N101" s="382">
        <v>0</v>
      </c>
      <c r="O101" s="323">
        <f t="shared" si="1"/>
        <v>0</v>
      </c>
    </row>
    <row r="102" spans="1:15" x14ac:dyDescent="0.2">
      <c r="A102" s="19" t="s">
        <v>226</v>
      </c>
      <c r="B102" s="12" t="s">
        <v>222</v>
      </c>
      <c r="C102" s="20" t="s">
        <v>227</v>
      </c>
      <c r="D102" s="370">
        <v>0</v>
      </c>
      <c r="E102" s="370">
        <v>0</v>
      </c>
      <c r="F102" s="371">
        <v>0</v>
      </c>
      <c r="H102" s="344">
        <v>0</v>
      </c>
      <c r="I102" s="344">
        <v>0</v>
      </c>
      <c r="J102" s="375">
        <v>0</v>
      </c>
      <c r="K102" s="313"/>
      <c r="L102" s="380">
        <v>0</v>
      </c>
      <c r="M102" s="380">
        <v>0</v>
      </c>
      <c r="N102" s="382">
        <v>0</v>
      </c>
      <c r="O102" s="323">
        <f t="shared" si="1"/>
        <v>0</v>
      </c>
    </row>
    <row r="103" spans="1:15" x14ac:dyDescent="0.2">
      <c r="A103" s="19" t="s">
        <v>228</v>
      </c>
      <c r="B103" s="12" t="s">
        <v>222</v>
      </c>
      <c r="C103" s="20" t="s">
        <v>229</v>
      </c>
      <c r="D103" s="370">
        <v>0</v>
      </c>
      <c r="E103" s="370">
        <v>0</v>
      </c>
      <c r="F103" s="371">
        <v>0</v>
      </c>
      <c r="H103" s="344">
        <v>0</v>
      </c>
      <c r="I103" s="344">
        <v>0</v>
      </c>
      <c r="J103" s="375">
        <v>0</v>
      </c>
      <c r="K103" s="313"/>
      <c r="L103" s="380">
        <v>0</v>
      </c>
      <c r="M103" s="380">
        <v>0</v>
      </c>
      <c r="N103" s="382">
        <v>0</v>
      </c>
      <c r="O103" s="323">
        <f t="shared" si="1"/>
        <v>0</v>
      </c>
    </row>
    <row r="104" spans="1:15" x14ac:dyDescent="0.2">
      <c r="A104" s="19" t="s">
        <v>230</v>
      </c>
      <c r="B104" s="12" t="s">
        <v>222</v>
      </c>
      <c r="C104" s="20" t="s">
        <v>231</v>
      </c>
      <c r="D104" s="370">
        <v>0</v>
      </c>
      <c r="E104" s="370">
        <v>0</v>
      </c>
      <c r="F104" s="371">
        <v>0</v>
      </c>
      <c r="H104" s="344">
        <v>0</v>
      </c>
      <c r="I104" s="344">
        <v>0</v>
      </c>
      <c r="J104" s="375">
        <v>0</v>
      </c>
      <c r="K104" s="313"/>
      <c r="L104" s="380">
        <v>0</v>
      </c>
      <c r="M104" s="380">
        <v>0</v>
      </c>
      <c r="N104" s="382">
        <v>0</v>
      </c>
      <c r="O104" s="323">
        <f t="shared" si="1"/>
        <v>0</v>
      </c>
    </row>
    <row r="105" spans="1:15" x14ac:dyDescent="0.2">
      <c r="A105" s="19" t="s">
        <v>232</v>
      </c>
      <c r="B105" s="12" t="s">
        <v>222</v>
      </c>
      <c r="C105" s="20" t="s">
        <v>233</v>
      </c>
      <c r="D105" s="370">
        <v>0</v>
      </c>
      <c r="E105" s="370">
        <v>0</v>
      </c>
      <c r="F105" s="371">
        <v>0</v>
      </c>
      <c r="H105" s="344">
        <v>0</v>
      </c>
      <c r="I105" s="344">
        <v>0</v>
      </c>
      <c r="J105" s="375">
        <v>0</v>
      </c>
      <c r="K105" s="313"/>
      <c r="L105" s="380">
        <v>0</v>
      </c>
      <c r="M105" s="380">
        <v>0</v>
      </c>
      <c r="N105" s="382">
        <v>0</v>
      </c>
      <c r="O105" s="323">
        <f t="shared" si="1"/>
        <v>0</v>
      </c>
    </row>
    <row r="106" spans="1:15" x14ac:dyDescent="0.2">
      <c r="A106" s="19" t="s">
        <v>234</v>
      </c>
      <c r="B106" s="12" t="s">
        <v>235</v>
      </c>
      <c r="C106" s="20" t="s">
        <v>236</v>
      </c>
      <c r="D106" s="370">
        <v>0</v>
      </c>
      <c r="E106" s="370">
        <v>0</v>
      </c>
      <c r="F106" s="371">
        <v>0</v>
      </c>
      <c r="H106" s="344">
        <v>0</v>
      </c>
      <c r="I106" s="344">
        <v>0</v>
      </c>
      <c r="J106" s="375">
        <v>0</v>
      </c>
      <c r="K106" s="313"/>
      <c r="L106" s="380">
        <v>0</v>
      </c>
      <c r="M106" s="380">
        <v>0</v>
      </c>
      <c r="N106" s="382">
        <v>0</v>
      </c>
      <c r="O106" s="323">
        <f t="shared" si="1"/>
        <v>0</v>
      </c>
    </row>
    <row r="107" spans="1:15" x14ac:dyDescent="0.2">
      <c r="A107" s="19" t="s">
        <v>237</v>
      </c>
      <c r="B107" s="12" t="s">
        <v>235</v>
      </c>
      <c r="C107" s="20" t="s">
        <v>238</v>
      </c>
      <c r="D107" s="370">
        <v>72727</v>
      </c>
      <c r="E107" s="370">
        <v>0</v>
      </c>
      <c r="F107" s="371">
        <v>72727</v>
      </c>
      <c r="H107" s="344">
        <v>81400</v>
      </c>
      <c r="I107" s="344">
        <v>0</v>
      </c>
      <c r="J107" s="375">
        <v>81400</v>
      </c>
      <c r="K107" s="313"/>
      <c r="L107" s="380">
        <v>100927.26999999999</v>
      </c>
      <c r="M107" s="380">
        <v>0</v>
      </c>
      <c r="N107" s="382">
        <v>100927.26999999999</v>
      </c>
      <c r="O107" s="323">
        <f t="shared" si="1"/>
        <v>19527.26999999999</v>
      </c>
    </row>
    <row r="108" spans="1:15" x14ac:dyDescent="0.2">
      <c r="A108" s="19" t="s">
        <v>239</v>
      </c>
      <c r="B108" s="12" t="s">
        <v>235</v>
      </c>
      <c r="C108" s="20" t="s">
        <v>240</v>
      </c>
      <c r="D108" s="370">
        <v>0</v>
      </c>
      <c r="E108" s="370">
        <v>0</v>
      </c>
      <c r="F108" s="371">
        <v>0</v>
      </c>
      <c r="H108" s="344">
        <v>0</v>
      </c>
      <c r="I108" s="344">
        <v>0</v>
      </c>
      <c r="J108" s="375">
        <v>0</v>
      </c>
      <c r="K108" s="313"/>
      <c r="L108" s="380">
        <v>0</v>
      </c>
      <c r="M108" s="380">
        <v>0</v>
      </c>
      <c r="N108" s="382">
        <v>0</v>
      </c>
      <c r="O108" s="323">
        <f t="shared" si="1"/>
        <v>0</v>
      </c>
    </row>
    <row r="109" spans="1:15" x14ac:dyDescent="0.2">
      <c r="A109" s="19" t="s">
        <v>241</v>
      </c>
      <c r="B109" s="12" t="s">
        <v>242</v>
      </c>
      <c r="C109" s="20" t="s">
        <v>243</v>
      </c>
      <c r="D109" s="370">
        <v>413800</v>
      </c>
      <c r="E109" s="370">
        <v>0</v>
      </c>
      <c r="F109" s="371">
        <v>413800</v>
      </c>
      <c r="H109" s="344">
        <v>95450</v>
      </c>
      <c r="I109" s="344">
        <v>0</v>
      </c>
      <c r="J109" s="375">
        <v>95450</v>
      </c>
      <c r="K109" s="313"/>
      <c r="L109" s="380">
        <v>0</v>
      </c>
      <c r="M109" s="380">
        <v>0</v>
      </c>
      <c r="N109" s="382">
        <v>0</v>
      </c>
      <c r="O109" s="323">
        <f t="shared" si="1"/>
        <v>-95450</v>
      </c>
    </row>
    <row r="110" spans="1:15" x14ac:dyDescent="0.2">
      <c r="A110" s="19" t="s">
        <v>244</v>
      </c>
      <c r="B110" s="12" t="s">
        <v>242</v>
      </c>
      <c r="C110" s="20" t="s">
        <v>245</v>
      </c>
      <c r="D110" s="370">
        <v>0</v>
      </c>
      <c r="E110" s="370">
        <v>0</v>
      </c>
      <c r="F110" s="371">
        <v>0</v>
      </c>
      <c r="H110" s="344">
        <v>0</v>
      </c>
      <c r="I110" s="344">
        <v>0</v>
      </c>
      <c r="J110" s="375">
        <v>0</v>
      </c>
      <c r="K110" s="313"/>
      <c r="L110" s="380">
        <v>0</v>
      </c>
      <c r="M110" s="380">
        <v>0</v>
      </c>
      <c r="N110" s="382">
        <v>0</v>
      </c>
      <c r="O110" s="323">
        <f t="shared" si="1"/>
        <v>0</v>
      </c>
    </row>
    <row r="111" spans="1:15" x14ac:dyDescent="0.2">
      <c r="A111" s="19" t="s">
        <v>246</v>
      </c>
      <c r="B111" s="12" t="s">
        <v>242</v>
      </c>
      <c r="C111" s="20" t="s">
        <v>247</v>
      </c>
      <c r="D111" s="370">
        <v>0</v>
      </c>
      <c r="E111" s="370">
        <v>0</v>
      </c>
      <c r="F111" s="371">
        <v>0</v>
      </c>
      <c r="H111" s="344">
        <v>0</v>
      </c>
      <c r="I111" s="344">
        <v>0</v>
      </c>
      <c r="J111" s="375">
        <v>0</v>
      </c>
      <c r="K111" s="313"/>
      <c r="L111" s="380">
        <v>2500</v>
      </c>
      <c r="M111" s="380">
        <v>0</v>
      </c>
      <c r="N111" s="382">
        <v>2500</v>
      </c>
      <c r="O111" s="323">
        <f t="shared" si="1"/>
        <v>2500</v>
      </c>
    </row>
    <row r="112" spans="1:15" x14ac:dyDescent="0.2">
      <c r="A112" s="19" t="s">
        <v>248</v>
      </c>
      <c r="B112" s="12" t="s">
        <v>242</v>
      </c>
      <c r="C112" s="20" t="s">
        <v>249</v>
      </c>
      <c r="D112" s="370">
        <v>0</v>
      </c>
      <c r="E112" s="370">
        <v>0</v>
      </c>
      <c r="F112" s="371">
        <v>0</v>
      </c>
      <c r="H112" s="344">
        <v>0</v>
      </c>
      <c r="I112" s="344">
        <v>0</v>
      </c>
      <c r="J112" s="375">
        <v>0</v>
      </c>
      <c r="K112" s="313"/>
      <c r="L112" s="380">
        <v>0</v>
      </c>
      <c r="M112" s="380">
        <v>0</v>
      </c>
      <c r="N112" s="382">
        <v>0</v>
      </c>
      <c r="O112" s="323">
        <f t="shared" si="1"/>
        <v>0</v>
      </c>
    </row>
    <row r="113" spans="1:15" x14ac:dyDescent="0.2">
      <c r="A113" s="19" t="s">
        <v>250</v>
      </c>
      <c r="B113" s="12" t="s">
        <v>251</v>
      </c>
      <c r="C113" s="20" t="s">
        <v>252</v>
      </c>
      <c r="D113" s="370">
        <v>0</v>
      </c>
      <c r="E113" s="370">
        <v>0</v>
      </c>
      <c r="F113" s="371">
        <v>0</v>
      </c>
      <c r="H113" s="344">
        <v>0</v>
      </c>
      <c r="I113" s="344">
        <v>0</v>
      </c>
      <c r="J113" s="375">
        <v>0</v>
      </c>
      <c r="K113" s="313"/>
      <c r="L113" s="380">
        <v>0</v>
      </c>
      <c r="M113" s="380">
        <v>0</v>
      </c>
      <c r="N113" s="382">
        <v>0</v>
      </c>
      <c r="O113" s="323">
        <f t="shared" si="1"/>
        <v>0</v>
      </c>
    </row>
    <row r="114" spans="1:15" x14ac:dyDescent="0.2">
      <c r="A114" s="19" t="s">
        <v>253</v>
      </c>
      <c r="B114" s="12" t="s">
        <v>251</v>
      </c>
      <c r="C114" s="20" t="s">
        <v>254</v>
      </c>
      <c r="D114" s="370">
        <v>0</v>
      </c>
      <c r="E114" s="370">
        <v>0</v>
      </c>
      <c r="F114" s="371">
        <v>0</v>
      </c>
      <c r="H114" s="344">
        <v>0</v>
      </c>
      <c r="I114" s="344">
        <v>0</v>
      </c>
      <c r="J114" s="375">
        <v>0</v>
      </c>
      <c r="K114" s="313"/>
      <c r="L114" s="380">
        <v>0</v>
      </c>
      <c r="M114" s="380">
        <v>0</v>
      </c>
      <c r="N114" s="382">
        <v>0</v>
      </c>
      <c r="O114" s="323">
        <f t="shared" si="1"/>
        <v>0</v>
      </c>
    </row>
    <row r="115" spans="1:15" x14ac:dyDescent="0.2">
      <c r="A115" s="19" t="s">
        <v>255</v>
      </c>
      <c r="B115" s="12" t="s">
        <v>251</v>
      </c>
      <c r="C115" s="20" t="s">
        <v>256</v>
      </c>
      <c r="D115" s="370">
        <v>303599</v>
      </c>
      <c r="E115" s="370">
        <v>0</v>
      </c>
      <c r="F115" s="371">
        <v>303599</v>
      </c>
      <c r="H115" s="344">
        <v>38115</v>
      </c>
      <c r="I115" s="344">
        <v>0</v>
      </c>
      <c r="J115" s="375">
        <v>38115</v>
      </c>
      <c r="K115" s="313"/>
      <c r="L115" s="380">
        <v>22816.31</v>
      </c>
      <c r="M115" s="380">
        <v>0</v>
      </c>
      <c r="N115" s="382">
        <v>22816.31</v>
      </c>
      <c r="O115" s="323">
        <f t="shared" si="1"/>
        <v>-15298.689999999999</v>
      </c>
    </row>
    <row r="116" spans="1:15" x14ac:dyDescent="0.2">
      <c r="A116" s="19" t="s">
        <v>257</v>
      </c>
      <c r="B116" s="12" t="s">
        <v>258</v>
      </c>
      <c r="C116" s="20" t="s">
        <v>259</v>
      </c>
      <c r="D116" s="370">
        <v>0</v>
      </c>
      <c r="E116" s="370">
        <v>0</v>
      </c>
      <c r="F116" s="371">
        <v>0</v>
      </c>
      <c r="H116" s="344">
        <v>95030</v>
      </c>
      <c r="I116" s="344">
        <v>0</v>
      </c>
      <c r="J116" s="375">
        <v>95030</v>
      </c>
      <c r="K116" s="313"/>
      <c r="L116" s="380">
        <v>98804.83</v>
      </c>
      <c r="M116" s="380">
        <v>0</v>
      </c>
      <c r="N116" s="382">
        <v>98804.83</v>
      </c>
      <c r="O116" s="323">
        <f t="shared" si="1"/>
        <v>3774.8300000000017</v>
      </c>
    </row>
    <row r="117" spans="1:15" x14ac:dyDescent="0.2">
      <c r="A117" s="19" t="s">
        <v>260</v>
      </c>
      <c r="B117" s="12" t="s">
        <v>261</v>
      </c>
      <c r="C117" s="20" t="s">
        <v>262</v>
      </c>
      <c r="D117" s="370">
        <v>0</v>
      </c>
      <c r="E117" s="370">
        <v>0</v>
      </c>
      <c r="F117" s="371">
        <v>0</v>
      </c>
      <c r="H117" s="344">
        <v>186552</v>
      </c>
      <c r="I117" s="344">
        <v>0</v>
      </c>
      <c r="J117" s="375">
        <v>186552</v>
      </c>
      <c r="K117" s="313"/>
      <c r="L117" s="380">
        <v>228021</v>
      </c>
      <c r="M117" s="380">
        <v>0</v>
      </c>
      <c r="N117" s="382">
        <v>228021</v>
      </c>
      <c r="O117" s="323">
        <f t="shared" si="1"/>
        <v>41469</v>
      </c>
    </row>
    <row r="118" spans="1:15" x14ac:dyDescent="0.2">
      <c r="A118" s="19" t="s">
        <v>263</v>
      </c>
      <c r="B118" s="12" t="s">
        <v>264</v>
      </c>
      <c r="C118" s="20" t="s">
        <v>265</v>
      </c>
      <c r="D118" s="370">
        <v>0</v>
      </c>
      <c r="E118" s="370">
        <v>0</v>
      </c>
      <c r="F118" s="371">
        <v>0</v>
      </c>
      <c r="H118" s="344">
        <v>0</v>
      </c>
      <c r="I118" s="344">
        <v>0</v>
      </c>
      <c r="J118" s="375">
        <v>0</v>
      </c>
      <c r="K118" s="313"/>
      <c r="L118" s="380">
        <v>0</v>
      </c>
      <c r="M118" s="380">
        <v>0</v>
      </c>
      <c r="N118" s="382">
        <v>0</v>
      </c>
      <c r="O118" s="323">
        <f t="shared" si="1"/>
        <v>0</v>
      </c>
    </row>
    <row r="119" spans="1:15" x14ac:dyDescent="0.2">
      <c r="A119" s="19" t="s">
        <v>266</v>
      </c>
      <c r="B119" s="12" t="s">
        <v>264</v>
      </c>
      <c r="C119" s="20" t="s">
        <v>267</v>
      </c>
      <c r="D119" s="370">
        <v>0</v>
      </c>
      <c r="E119" s="370">
        <v>0</v>
      </c>
      <c r="F119" s="371">
        <v>0</v>
      </c>
      <c r="H119" s="344">
        <v>0</v>
      </c>
      <c r="I119" s="344">
        <v>0</v>
      </c>
      <c r="J119" s="375">
        <v>0</v>
      </c>
      <c r="K119" s="313"/>
      <c r="L119" s="380">
        <v>0</v>
      </c>
      <c r="M119" s="380">
        <v>0</v>
      </c>
      <c r="N119" s="382">
        <v>0</v>
      </c>
      <c r="O119" s="323">
        <f t="shared" si="1"/>
        <v>0</v>
      </c>
    </row>
    <row r="120" spans="1:15" x14ac:dyDescent="0.2">
      <c r="A120" s="19" t="s">
        <v>268</v>
      </c>
      <c r="B120" s="12" t="s">
        <v>264</v>
      </c>
      <c r="C120" s="20" t="s">
        <v>269</v>
      </c>
      <c r="D120" s="370">
        <v>180000</v>
      </c>
      <c r="E120" s="370">
        <v>0</v>
      </c>
      <c r="F120" s="371">
        <v>180000</v>
      </c>
      <c r="H120" s="344">
        <v>85500</v>
      </c>
      <c r="I120" s="344">
        <v>0</v>
      </c>
      <c r="J120" s="375">
        <v>85500</v>
      </c>
      <c r="K120" s="313"/>
      <c r="L120" s="380">
        <v>85500</v>
      </c>
      <c r="M120" s="380">
        <v>0</v>
      </c>
      <c r="N120" s="382">
        <v>85500</v>
      </c>
      <c r="O120" s="323">
        <f t="shared" si="1"/>
        <v>0</v>
      </c>
    </row>
    <row r="121" spans="1:15" x14ac:dyDescent="0.2">
      <c r="A121" s="19" t="s">
        <v>270</v>
      </c>
      <c r="B121" s="12" t="s">
        <v>271</v>
      </c>
      <c r="C121" s="20" t="s">
        <v>272</v>
      </c>
      <c r="D121" s="370">
        <v>73628</v>
      </c>
      <c r="E121" s="370">
        <v>0</v>
      </c>
      <c r="F121" s="371">
        <v>73628</v>
      </c>
      <c r="H121" s="344">
        <v>0</v>
      </c>
      <c r="I121" s="344">
        <v>0</v>
      </c>
      <c r="J121" s="375">
        <v>0</v>
      </c>
      <c r="K121" s="313"/>
      <c r="L121" s="380">
        <v>0</v>
      </c>
      <c r="M121" s="380">
        <v>0</v>
      </c>
      <c r="N121" s="382">
        <v>0</v>
      </c>
      <c r="O121" s="323">
        <f t="shared" si="1"/>
        <v>0</v>
      </c>
    </row>
    <row r="122" spans="1:15" x14ac:dyDescent="0.2">
      <c r="A122" s="19" t="s">
        <v>273</v>
      </c>
      <c r="B122" s="12" t="s">
        <v>271</v>
      </c>
      <c r="C122" s="20" t="s">
        <v>274</v>
      </c>
      <c r="D122" s="370">
        <v>0</v>
      </c>
      <c r="E122" s="370">
        <v>0</v>
      </c>
      <c r="F122" s="371">
        <v>0</v>
      </c>
      <c r="H122" s="344">
        <v>0</v>
      </c>
      <c r="I122" s="344">
        <v>0</v>
      </c>
      <c r="J122" s="375">
        <v>0</v>
      </c>
      <c r="K122" s="313"/>
      <c r="L122" s="380">
        <v>0</v>
      </c>
      <c r="M122" s="380">
        <v>0</v>
      </c>
      <c r="N122" s="382">
        <v>0</v>
      </c>
      <c r="O122" s="323">
        <f t="shared" si="1"/>
        <v>0</v>
      </c>
    </row>
    <row r="123" spans="1:15" x14ac:dyDescent="0.2">
      <c r="A123" s="19" t="s">
        <v>275</v>
      </c>
      <c r="B123" s="12" t="s">
        <v>276</v>
      </c>
      <c r="C123" s="20" t="s">
        <v>277</v>
      </c>
      <c r="D123" s="370">
        <v>0</v>
      </c>
      <c r="E123" s="370">
        <v>0</v>
      </c>
      <c r="F123" s="371">
        <v>0</v>
      </c>
      <c r="H123" s="344">
        <v>0</v>
      </c>
      <c r="I123" s="344">
        <v>0</v>
      </c>
      <c r="J123" s="375">
        <v>0</v>
      </c>
      <c r="K123" s="313"/>
      <c r="L123" s="380">
        <v>0</v>
      </c>
      <c r="M123" s="380">
        <v>0</v>
      </c>
      <c r="N123" s="382">
        <v>0</v>
      </c>
      <c r="O123" s="323">
        <f t="shared" si="1"/>
        <v>0</v>
      </c>
    </row>
    <row r="124" spans="1:15" x14ac:dyDescent="0.2">
      <c r="A124" s="19" t="s">
        <v>278</v>
      </c>
      <c r="B124" s="12" t="s">
        <v>276</v>
      </c>
      <c r="C124" s="20" t="s">
        <v>279</v>
      </c>
      <c r="D124" s="370">
        <v>0</v>
      </c>
      <c r="E124" s="370">
        <v>0</v>
      </c>
      <c r="F124" s="371">
        <v>0</v>
      </c>
      <c r="H124" s="344">
        <v>0</v>
      </c>
      <c r="I124" s="344">
        <v>0</v>
      </c>
      <c r="J124" s="375">
        <v>0</v>
      </c>
      <c r="K124" s="313"/>
      <c r="L124" s="380">
        <v>0</v>
      </c>
      <c r="M124" s="380">
        <v>0</v>
      </c>
      <c r="N124" s="382">
        <v>0</v>
      </c>
      <c r="O124" s="323">
        <f t="shared" si="1"/>
        <v>0</v>
      </c>
    </row>
    <row r="125" spans="1:15" x14ac:dyDescent="0.2">
      <c r="A125" s="19" t="s">
        <v>280</v>
      </c>
      <c r="B125" s="12" t="s">
        <v>276</v>
      </c>
      <c r="C125" s="20" t="s">
        <v>281</v>
      </c>
      <c r="D125" s="370">
        <v>0</v>
      </c>
      <c r="E125" s="370">
        <v>0</v>
      </c>
      <c r="F125" s="371">
        <v>0</v>
      </c>
      <c r="H125" s="344">
        <v>0</v>
      </c>
      <c r="I125" s="344">
        <v>0</v>
      </c>
      <c r="J125" s="375">
        <v>0</v>
      </c>
      <c r="K125" s="313"/>
      <c r="L125" s="380">
        <v>0</v>
      </c>
      <c r="M125" s="380">
        <v>0</v>
      </c>
      <c r="N125" s="382">
        <v>0</v>
      </c>
      <c r="O125" s="323">
        <f t="shared" si="1"/>
        <v>0</v>
      </c>
    </row>
    <row r="126" spans="1:15" x14ac:dyDescent="0.2">
      <c r="A126" s="19" t="s">
        <v>282</v>
      </c>
      <c r="B126" s="12" t="s">
        <v>276</v>
      </c>
      <c r="C126" s="20" t="s">
        <v>283</v>
      </c>
      <c r="D126" s="370">
        <v>0</v>
      </c>
      <c r="E126" s="370">
        <v>0</v>
      </c>
      <c r="F126" s="371">
        <v>0</v>
      </c>
      <c r="H126" s="344">
        <v>0</v>
      </c>
      <c r="I126" s="344">
        <v>0</v>
      </c>
      <c r="J126" s="375">
        <v>0</v>
      </c>
      <c r="K126" s="313"/>
      <c r="L126" s="380">
        <v>0</v>
      </c>
      <c r="M126" s="380">
        <v>0</v>
      </c>
      <c r="N126" s="382">
        <v>0</v>
      </c>
      <c r="O126" s="323">
        <f t="shared" si="1"/>
        <v>0</v>
      </c>
    </row>
    <row r="127" spans="1:15" x14ac:dyDescent="0.2">
      <c r="A127" s="19" t="s">
        <v>284</v>
      </c>
      <c r="B127" s="12" t="s">
        <v>285</v>
      </c>
      <c r="C127" s="20" t="s">
        <v>286</v>
      </c>
      <c r="D127" s="370">
        <v>0</v>
      </c>
      <c r="E127" s="370">
        <v>0</v>
      </c>
      <c r="F127" s="371">
        <v>0</v>
      </c>
      <c r="H127" s="344">
        <v>0</v>
      </c>
      <c r="I127" s="344">
        <v>0</v>
      </c>
      <c r="J127" s="375">
        <v>0</v>
      </c>
      <c r="K127" s="313"/>
      <c r="L127" s="380">
        <v>0</v>
      </c>
      <c r="M127" s="380">
        <v>0</v>
      </c>
      <c r="N127" s="382">
        <v>0</v>
      </c>
      <c r="O127" s="323">
        <f t="shared" si="1"/>
        <v>0</v>
      </c>
    </row>
    <row r="128" spans="1:15" x14ac:dyDescent="0.2">
      <c r="A128" s="19" t="s">
        <v>287</v>
      </c>
      <c r="B128" s="12" t="s">
        <v>285</v>
      </c>
      <c r="C128" s="20" t="s">
        <v>288</v>
      </c>
      <c r="D128" s="370">
        <v>0</v>
      </c>
      <c r="E128" s="370">
        <v>0</v>
      </c>
      <c r="F128" s="371">
        <v>0</v>
      </c>
      <c r="H128" s="344">
        <v>0</v>
      </c>
      <c r="I128" s="344">
        <v>0</v>
      </c>
      <c r="J128" s="375">
        <v>0</v>
      </c>
      <c r="K128" s="313"/>
      <c r="L128" s="380">
        <v>0</v>
      </c>
      <c r="M128" s="380">
        <v>0</v>
      </c>
      <c r="N128" s="382">
        <v>0</v>
      </c>
      <c r="O128" s="323">
        <f t="shared" si="1"/>
        <v>0</v>
      </c>
    </row>
    <row r="129" spans="1:15" x14ac:dyDescent="0.2">
      <c r="A129" s="19" t="s">
        <v>289</v>
      </c>
      <c r="B129" s="12" t="s">
        <v>285</v>
      </c>
      <c r="C129" s="20" t="s">
        <v>290</v>
      </c>
      <c r="D129" s="370">
        <v>0</v>
      </c>
      <c r="E129" s="370">
        <v>0</v>
      </c>
      <c r="F129" s="371">
        <v>0</v>
      </c>
      <c r="H129" s="344">
        <v>0</v>
      </c>
      <c r="I129" s="344">
        <v>0</v>
      </c>
      <c r="J129" s="375">
        <v>0</v>
      </c>
      <c r="K129" s="313"/>
      <c r="L129" s="380">
        <v>0</v>
      </c>
      <c r="M129" s="380">
        <v>0</v>
      </c>
      <c r="N129" s="382">
        <v>0</v>
      </c>
      <c r="O129" s="323">
        <f t="shared" si="1"/>
        <v>0</v>
      </c>
    </row>
    <row r="130" spans="1:15" x14ac:dyDescent="0.2">
      <c r="A130" s="19" t="s">
        <v>291</v>
      </c>
      <c r="B130" s="12" t="s">
        <v>285</v>
      </c>
      <c r="C130" s="20" t="s">
        <v>292</v>
      </c>
      <c r="D130" s="370">
        <v>0</v>
      </c>
      <c r="E130" s="370">
        <v>0</v>
      </c>
      <c r="F130" s="371">
        <v>0</v>
      </c>
      <c r="H130" s="344">
        <v>0</v>
      </c>
      <c r="I130" s="344">
        <v>0</v>
      </c>
      <c r="J130" s="375">
        <v>0</v>
      </c>
      <c r="K130" s="313"/>
      <c r="L130" s="380">
        <v>0</v>
      </c>
      <c r="M130" s="380">
        <v>0</v>
      </c>
      <c r="N130" s="382">
        <v>0</v>
      </c>
      <c r="O130" s="323">
        <f t="shared" si="1"/>
        <v>0</v>
      </c>
    </row>
    <row r="131" spans="1:15" x14ac:dyDescent="0.2">
      <c r="A131" s="19" t="s">
        <v>293</v>
      </c>
      <c r="B131" s="12" t="s">
        <v>285</v>
      </c>
      <c r="C131" s="20" t="s">
        <v>294</v>
      </c>
      <c r="D131" s="370">
        <v>0</v>
      </c>
      <c r="E131" s="370">
        <v>0</v>
      </c>
      <c r="F131" s="371">
        <v>0</v>
      </c>
      <c r="H131" s="344">
        <v>0</v>
      </c>
      <c r="I131" s="344">
        <v>0</v>
      </c>
      <c r="J131" s="375">
        <v>0</v>
      </c>
      <c r="K131" s="313"/>
      <c r="L131" s="380">
        <v>0</v>
      </c>
      <c r="M131" s="380">
        <v>0</v>
      </c>
      <c r="N131" s="382">
        <v>0</v>
      </c>
      <c r="O131" s="323">
        <f t="shared" si="1"/>
        <v>0</v>
      </c>
    </row>
    <row r="132" spans="1:15" x14ac:dyDescent="0.2">
      <c r="A132" s="19" t="s">
        <v>295</v>
      </c>
      <c r="B132" s="12" t="s">
        <v>285</v>
      </c>
      <c r="C132" s="20" t="s">
        <v>296</v>
      </c>
      <c r="D132" s="370">
        <v>0</v>
      </c>
      <c r="E132" s="370">
        <v>0</v>
      </c>
      <c r="F132" s="371">
        <v>0</v>
      </c>
      <c r="H132" s="344">
        <v>0</v>
      </c>
      <c r="I132" s="344">
        <v>0</v>
      </c>
      <c r="J132" s="375">
        <v>0</v>
      </c>
      <c r="K132" s="313"/>
      <c r="L132" s="380">
        <v>0</v>
      </c>
      <c r="M132" s="380">
        <v>0</v>
      </c>
      <c r="N132" s="382">
        <v>0</v>
      </c>
      <c r="O132" s="323">
        <f t="shared" si="1"/>
        <v>0</v>
      </c>
    </row>
    <row r="133" spans="1:15" x14ac:dyDescent="0.2">
      <c r="A133" s="19" t="s">
        <v>297</v>
      </c>
      <c r="B133" s="12" t="s">
        <v>298</v>
      </c>
      <c r="C133" s="20" t="s">
        <v>299</v>
      </c>
      <c r="D133" s="370">
        <v>0</v>
      </c>
      <c r="E133" s="370">
        <v>0</v>
      </c>
      <c r="F133" s="371">
        <v>0</v>
      </c>
      <c r="H133" s="344">
        <v>0</v>
      </c>
      <c r="I133" s="344">
        <v>0</v>
      </c>
      <c r="J133" s="375">
        <v>0</v>
      </c>
      <c r="K133" s="313"/>
      <c r="L133" s="380">
        <v>0</v>
      </c>
      <c r="M133" s="380">
        <v>0</v>
      </c>
      <c r="N133" s="382">
        <v>0</v>
      </c>
      <c r="O133" s="323">
        <f t="shared" si="1"/>
        <v>0</v>
      </c>
    </row>
    <row r="134" spans="1:15" x14ac:dyDescent="0.2">
      <c r="A134" s="19" t="s">
        <v>300</v>
      </c>
      <c r="B134" s="12" t="s">
        <v>298</v>
      </c>
      <c r="C134" s="20" t="s">
        <v>301</v>
      </c>
      <c r="D134" s="370">
        <v>0</v>
      </c>
      <c r="E134" s="370">
        <v>0</v>
      </c>
      <c r="F134" s="371">
        <v>0</v>
      </c>
      <c r="H134" s="344">
        <v>0</v>
      </c>
      <c r="I134" s="344">
        <v>0</v>
      </c>
      <c r="J134" s="375">
        <v>0</v>
      </c>
      <c r="K134" s="313"/>
      <c r="L134" s="380">
        <v>0</v>
      </c>
      <c r="M134" s="380">
        <v>0</v>
      </c>
      <c r="N134" s="382">
        <v>0</v>
      </c>
      <c r="O134" s="323">
        <f t="shared" si="1"/>
        <v>0</v>
      </c>
    </row>
    <row r="135" spans="1:15" x14ac:dyDescent="0.2">
      <c r="A135" s="19" t="s">
        <v>302</v>
      </c>
      <c r="B135" s="12" t="s">
        <v>303</v>
      </c>
      <c r="C135" s="20" t="s">
        <v>304</v>
      </c>
      <c r="D135" s="370">
        <v>0</v>
      </c>
      <c r="E135" s="370">
        <v>0</v>
      </c>
      <c r="F135" s="371">
        <v>0</v>
      </c>
      <c r="H135" s="344">
        <v>0</v>
      </c>
      <c r="I135" s="344">
        <v>0</v>
      </c>
      <c r="J135" s="375">
        <v>0</v>
      </c>
      <c r="K135" s="313"/>
      <c r="L135" s="380">
        <v>0</v>
      </c>
      <c r="M135" s="380">
        <v>0</v>
      </c>
      <c r="N135" s="382">
        <v>0</v>
      </c>
      <c r="O135" s="323">
        <f t="shared" si="1"/>
        <v>0</v>
      </c>
    </row>
    <row r="136" spans="1:15" x14ac:dyDescent="0.2">
      <c r="A136" s="19" t="s">
        <v>305</v>
      </c>
      <c r="B136" s="12" t="s">
        <v>303</v>
      </c>
      <c r="C136" s="20" t="s">
        <v>306</v>
      </c>
      <c r="D136" s="370">
        <v>0</v>
      </c>
      <c r="E136" s="370">
        <v>0</v>
      </c>
      <c r="F136" s="371">
        <v>0</v>
      </c>
      <c r="H136" s="344">
        <v>0</v>
      </c>
      <c r="I136" s="344">
        <v>0</v>
      </c>
      <c r="J136" s="375">
        <v>0</v>
      </c>
      <c r="K136" s="313"/>
      <c r="L136" s="380">
        <v>0</v>
      </c>
      <c r="M136" s="380">
        <v>0</v>
      </c>
      <c r="N136" s="382">
        <v>0</v>
      </c>
      <c r="O136" s="323">
        <f t="shared" si="1"/>
        <v>0</v>
      </c>
    </row>
    <row r="137" spans="1:15" x14ac:dyDescent="0.2">
      <c r="A137" s="19" t="s">
        <v>307</v>
      </c>
      <c r="B137" s="12" t="s">
        <v>308</v>
      </c>
      <c r="C137" s="20" t="s">
        <v>309</v>
      </c>
      <c r="D137" s="370">
        <v>0</v>
      </c>
      <c r="E137" s="370">
        <v>0</v>
      </c>
      <c r="F137" s="371">
        <v>0</v>
      </c>
      <c r="H137" s="344">
        <v>0</v>
      </c>
      <c r="I137" s="344">
        <v>0</v>
      </c>
      <c r="J137" s="375">
        <v>0</v>
      </c>
      <c r="K137" s="313"/>
      <c r="L137" s="380">
        <v>5200</v>
      </c>
      <c r="M137" s="380">
        <v>0</v>
      </c>
      <c r="N137" s="382">
        <v>5200</v>
      </c>
      <c r="O137" s="323">
        <f t="shared" ref="O137:O200" si="2">+N137-J137</f>
        <v>5200</v>
      </c>
    </row>
    <row r="138" spans="1:15" x14ac:dyDescent="0.2">
      <c r="A138" s="19" t="s">
        <v>310</v>
      </c>
      <c r="B138" s="12" t="s">
        <v>308</v>
      </c>
      <c r="C138" s="20" t="s">
        <v>311</v>
      </c>
      <c r="D138" s="370">
        <v>0</v>
      </c>
      <c r="E138" s="370">
        <v>0</v>
      </c>
      <c r="F138" s="371">
        <v>0</v>
      </c>
      <c r="H138" s="344">
        <v>0</v>
      </c>
      <c r="I138" s="344">
        <v>0</v>
      </c>
      <c r="J138" s="375">
        <v>0</v>
      </c>
      <c r="K138" s="313"/>
      <c r="L138" s="380">
        <v>0</v>
      </c>
      <c r="M138" s="380">
        <v>0</v>
      </c>
      <c r="N138" s="382">
        <v>0</v>
      </c>
      <c r="O138" s="323">
        <f t="shared" si="2"/>
        <v>0</v>
      </c>
    </row>
    <row r="139" spans="1:15" x14ac:dyDescent="0.2">
      <c r="A139" s="19" t="s">
        <v>312</v>
      </c>
      <c r="B139" s="12" t="s">
        <v>313</v>
      </c>
      <c r="C139" s="20" t="s">
        <v>314</v>
      </c>
      <c r="D139" s="370">
        <v>0</v>
      </c>
      <c r="E139" s="370">
        <v>0</v>
      </c>
      <c r="F139" s="371">
        <v>0</v>
      </c>
      <c r="H139" s="344">
        <v>0</v>
      </c>
      <c r="I139" s="344">
        <v>0</v>
      </c>
      <c r="J139" s="375">
        <v>0</v>
      </c>
      <c r="K139" s="313"/>
      <c r="L139" s="380">
        <v>0</v>
      </c>
      <c r="M139" s="380">
        <v>0</v>
      </c>
      <c r="N139" s="382">
        <v>0</v>
      </c>
      <c r="O139" s="323">
        <f t="shared" si="2"/>
        <v>0</v>
      </c>
    </row>
    <row r="140" spans="1:15" x14ac:dyDescent="0.2">
      <c r="A140" s="19" t="s">
        <v>315</v>
      </c>
      <c r="B140" s="12" t="s">
        <v>316</v>
      </c>
      <c r="C140" s="20" t="s">
        <v>317</v>
      </c>
      <c r="D140" s="370">
        <v>0</v>
      </c>
      <c r="E140" s="370">
        <v>0</v>
      </c>
      <c r="F140" s="371">
        <v>0</v>
      </c>
      <c r="H140" s="344">
        <v>0</v>
      </c>
      <c r="I140" s="344">
        <v>0</v>
      </c>
      <c r="J140" s="375">
        <v>0</v>
      </c>
      <c r="K140" s="313"/>
      <c r="L140" s="380">
        <v>0</v>
      </c>
      <c r="M140" s="380">
        <v>0</v>
      </c>
      <c r="N140" s="382">
        <v>0</v>
      </c>
      <c r="O140" s="323">
        <f t="shared" si="2"/>
        <v>0</v>
      </c>
    </row>
    <row r="141" spans="1:15" x14ac:dyDescent="0.2">
      <c r="A141" s="19" t="s">
        <v>318</v>
      </c>
      <c r="B141" s="12" t="s">
        <v>316</v>
      </c>
      <c r="C141" s="20" t="s">
        <v>319</v>
      </c>
      <c r="D141" s="370">
        <v>0</v>
      </c>
      <c r="E141" s="370">
        <v>0</v>
      </c>
      <c r="F141" s="371">
        <v>0</v>
      </c>
      <c r="H141" s="344">
        <v>0</v>
      </c>
      <c r="I141" s="344">
        <v>0</v>
      </c>
      <c r="J141" s="375">
        <v>0</v>
      </c>
      <c r="K141" s="313"/>
      <c r="L141" s="380">
        <v>14679.52</v>
      </c>
      <c r="M141" s="380">
        <v>0</v>
      </c>
      <c r="N141" s="382">
        <v>14679.52</v>
      </c>
      <c r="O141" s="323">
        <f t="shared" si="2"/>
        <v>14679.52</v>
      </c>
    </row>
    <row r="142" spans="1:15" x14ac:dyDescent="0.2">
      <c r="A142" s="19" t="s">
        <v>320</v>
      </c>
      <c r="B142" s="12" t="s">
        <v>316</v>
      </c>
      <c r="C142" s="20" t="s">
        <v>321</v>
      </c>
      <c r="D142" s="370">
        <v>0</v>
      </c>
      <c r="E142" s="370">
        <v>0</v>
      </c>
      <c r="F142" s="371">
        <v>0</v>
      </c>
      <c r="H142" s="344">
        <v>0</v>
      </c>
      <c r="I142" s="344">
        <v>0</v>
      </c>
      <c r="J142" s="375">
        <v>0</v>
      </c>
      <c r="K142" s="313"/>
      <c r="L142" s="380">
        <v>0</v>
      </c>
      <c r="M142" s="380">
        <v>0</v>
      </c>
      <c r="N142" s="382">
        <v>0</v>
      </c>
      <c r="O142" s="323">
        <f t="shared" si="2"/>
        <v>0</v>
      </c>
    </row>
    <row r="143" spans="1:15" x14ac:dyDescent="0.2">
      <c r="A143" s="19" t="s">
        <v>322</v>
      </c>
      <c r="B143" s="12" t="s">
        <v>316</v>
      </c>
      <c r="C143" s="20" t="s">
        <v>323</v>
      </c>
      <c r="D143" s="370">
        <v>0</v>
      </c>
      <c r="E143" s="370">
        <v>0</v>
      </c>
      <c r="F143" s="371">
        <v>0</v>
      </c>
      <c r="H143" s="344">
        <v>0</v>
      </c>
      <c r="I143" s="344">
        <v>0</v>
      </c>
      <c r="J143" s="375">
        <v>0</v>
      </c>
      <c r="K143" s="313"/>
      <c r="L143" s="380">
        <v>0</v>
      </c>
      <c r="M143" s="380">
        <v>0</v>
      </c>
      <c r="N143" s="382">
        <v>0</v>
      </c>
      <c r="O143" s="323">
        <f t="shared" si="2"/>
        <v>0</v>
      </c>
    </row>
    <row r="144" spans="1:15" x14ac:dyDescent="0.2">
      <c r="A144" s="19" t="s">
        <v>324</v>
      </c>
      <c r="B144" s="12" t="s">
        <v>325</v>
      </c>
      <c r="C144" s="20" t="s">
        <v>326</v>
      </c>
      <c r="D144" s="370">
        <v>0</v>
      </c>
      <c r="E144" s="370">
        <v>0</v>
      </c>
      <c r="F144" s="371">
        <v>0</v>
      </c>
      <c r="H144" s="344">
        <v>0</v>
      </c>
      <c r="I144" s="344">
        <v>0</v>
      </c>
      <c r="J144" s="375">
        <v>0</v>
      </c>
      <c r="K144" s="313"/>
      <c r="L144" s="380">
        <v>0</v>
      </c>
      <c r="M144" s="380">
        <v>0</v>
      </c>
      <c r="N144" s="382">
        <v>0</v>
      </c>
      <c r="O144" s="323">
        <f t="shared" si="2"/>
        <v>0</v>
      </c>
    </row>
    <row r="145" spans="1:15" x14ac:dyDescent="0.2">
      <c r="A145" s="19" t="s">
        <v>327</v>
      </c>
      <c r="B145" s="12" t="s">
        <v>325</v>
      </c>
      <c r="C145" s="20" t="s">
        <v>328</v>
      </c>
      <c r="D145" s="370">
        <v>378575</v>
      </c>
      <c r="E145" s="370">
        <v>0</v>
      </c>
      <c r="F145" s="371">
        <v>378575</v>
      </c>
      <c r="H145" s="344">
        <v>92875</v>
      </c>
      <c r="I145" s="344">
        <v>0</v>
      </c>
      <c r="J145" s="375">
        <v>92875</v>
      </c>
      <c r="K145" s="313"/>
      <c r="L145" s="380">
        <v>85746.04</v>
      </c>
      <c r="M145" s="380">
        <v>0</v>
      </c>
      <c r="N145" s="382">
        <v>85746.04</v>
      </c>
      <c r="O145" s="323">
        <f t="shared" si="2"/>
        <v>-7128.9600000000064</v>
      </c>
    </row>
    <row r="146" spans="1:15" x14ac:dyDescent="0.2">
      <c r="A146" s="19" t="s">
        <v>329</v>
      </c>
      <c r="B146" s="12" t="s">
        <v>330</v>
      </c>
      <c r="C146" s="20" t="s">
        <v>331</v>
      </c>
      <c r="D146" s="370">
        <v>0</v>
      </c>
      <c r="E146" s="370">
        <v>0</v>
      </c>
      <c r="F146" s="371">
        <v>0</v>
      </c>
      <c r="H146" s="344">
        <v>0</v>
      </c>
      <c r="I146" s="344">
        <v>0</v>
      </c>
      <c r="J146" s="375">
        <v>0</v>
      </c>
      <c r="K146" s="313"/>
      <c r="L146" s="380">
        <v>0</v>
      </c>
      <c r="M146" s="380">
        <v>0</v>
      </c>
      <c r="N146" s="382">
        <v>0</v>
      </c>
      <c r="O146" s="323">
        <f t="shared" si="2"/>
        <v>0</v>
      </c>
    </row>
    <row r="147" spans="1:15" x14ac:dyDescent="0.2">
      <c r="A147" s="19" t="s">
        <v>332</v>
      </c>
      <c r="B147" s="12" t="s">
        <v>330</v>
      </c>
      <c r="C147" s="20" t="s">
        <v>333</v>
      </c>
      <c r="D147" s="370">
        <v>0</v>
      </c>
      <c r="E147" s="370">
        <v>0</v>
      </c>
      <c r="F147" s="371">
        <v>0</v>
      </c>
      <c r="H147" s="344">
        <v>0</v>
      </c>
      <c r="I147" s="344">
        <v>0</v>
      </c>
      <c r="J147" s="375">
        <v>0</v>
      </c>
      <c r="K147" s="313"/>
      <c r="L147" s="380">
        <v>0</v>
      </c>
      <c r="M147" s="380">
        <v>0</v>
      </c>
      <c r="N147" s="382">
        <v>0</v>
      </c>
      <c r="O147" s="323">
        <f t="shared" si="2"/>
        <v>0</v>
      </c>
    </row>
    <row r="148" spans="1:15" x14ac:dyDescent="0.2">
      <c r="A148" s="19" t="s">
        <v>334</v>
      </c>
      <c r="B148" s="12" t="s">
        <v>335</v>
      </c>
      <c r="C148" s="20" t="s">
        <v>336</v>
      </c>
      <c r="D148" s="370">
        <v>77601</v>
      </c>
      <c r="E148" s="370">
        <v>0</v>
      </c>
      <c r="F148" s="371">
        <v>77601</v>
      </c>
      <c r="H148" s="344">
        <v>73065</v>
      </c>
      <c r="I148" s="344">
        <v>0</v>
      </c>
      <c r="J148" s="375">
        <v>73065</v>
      </c>
      <c r="K148" s="313"/>
      <c r="L148" s="380">
        <v>85624</v>
      </c>
      <c r="M148" s="380">
        <v>0</v>
      </c>
      <c r="N148" s="382">
        <v>85624</v>
      </c>
      <c r="O148" s="323">
        <f t="shared" si="2"/>
        <v>12559</v>
      </c>
    </row>
    <row r="149" spans="1:15" x14ac:dyDescent="0.2">
      <c r="A149" s="19" t="s">
        <v>337</v>
      </c>
      <c r="B149" s="12" t="s">
        <v>335</v>
      </c>
      <c r="C149" s="20" t="s">
        <v>338</v>
      </c>
      <c r="D149" s="370">
        <v>0</v>
      </c>
      <c r="E149" s="370">
        <v>0</v>
      </c>
      <c r="F149" s="371">
        <v>0</v>
      </c>
      <c r="H149" s="344">
        <v>0</v>
      </c>
      <c r="I149" s="344">
        <v>148713</v>
      </c>
      <c r="J149" s="375">
        <v>148713</v>
      </c>
      <c r="K149" s="313"/>
      <c r="L149" s="380">
        <v>148713</v>
      </c>
      <c r="M149" s="380">
        <v>0</v>
      </c>
      <c r="N149" s="382">
        <v>148713</v>
      </c>
      <c r="O149" s="323">
        <f t="shared" si="2"/>
        <v>0</v>
      </c>
    </row>
    <row r="150" spans="1:15" x14ac:dyDescent="0.2">
      <c r="A150" s="19" t="s">
        <v>339</v>
      </c>
      <c r="B150" s="12" t="s">
        <v>335</v>
      </c>
      <c r="C150" s="20" t="s">
        <v>340</v>
      </c>
      <c r="D150" s="370">
        <v>0</v>
      </c>
      <c r="E150" s="370">
        <v>0</v>
      </c>
      <c r="F150" s="371">
        <v>0</v>
      </c>
      <c r="H150" s="344">
        <v>0</v>
      </c>
      <c r="I150" s="344">
        <v>0</v>
      </c>
      <c r="J150" s="375">
        <v>0</v>
      </c>
      <c r="K150" s="313"/>
      <c r="L150" s="380">
        <v>0</v>
      </c>
      <c r="M150" s="380">
        <v>0</v>
      </c>
      <c r="N150" s="382">
        <v>0</v>
      </c>
      <c r="O150" s="323">
        <f t="shared" si="2"/>
        <v>0</v>
      </c>
    </row>
    <row r="151" spans="1:15" x14ac:dyDescent="0.2">
      <c r="A151" s="19" t="s">
        <v>341</v>
      </c>
      <c r="B151" s="12" t="s">
        <v>342</v>
      </c>
      <c r="C151" s="20" t="s">
        <v>343</v>
      </c>
      <c r="D151" s="370">
        <v>0</v>
      </c>
      <c r="E151" s="370">
        <v>0</v>
      </c>
      <c r="F151" s="371">
        <v>0</v>
      </c>
      <c r="H151" s="344">
        <v>0</v>
      </c>
      <c r="I151" s="344">
        <v>0</v>
      </c>
      <c r="J151" s="375">
        <v>0</v>
      </c>
      <c r="K151" s="313"/>
      <c r="L151" s="380">
        <v>0</v>
      </c>
      <c r="M151" s="380">
        <v>0</v>
      </c>
      <c r="N151" s="382">
        <v>0</v>
      </c>
      <c r="O151" s="323">
        <f t="shared" si="2"/>
        <v>0</v>
      </c>
    </row>
    <row r="152" spans="1:15" x14ac:dyDescent="0.2">
      <c r="A152" s="19" t="s">
        <v>344</v>
      </c>
      <c r="B152" s="12" t="s">
        <v>342</v>
      </c>
      <c r="C152" s="20" t="s">
        <v>345</v>
      </c>
      <c r="D152" s="370">
        <v>0</v>
      </c>
      <c r="E152" s="370">
        <v>0</v>
      </c>
      <c r="F152" s="371">
        <v>0</v>
      </c>
      <c r="H152" s="344">
        <v>0</v>
      </c>
      <c r="I152" s="344">
        <v>0</v>
      </c>
      <c r="J152" s="375">
        <v>0</v>
      </c>
      <c r="K152" s="313"/>
      <c r="L152" s="380">
        <v>0</v>
      </c>
      <c r="M152" s="380">
        <v>0</v>
      </c>
      <c r="N152" s="382">
        <v>0</v>
      </c>
      <c r="O152" s="323">
        <f t="shared" si="2"/>
        <v>0</v>
      </c>
    </row>
    <row r="153" spans="1:15" x14ac:dyDescent="0.2">
      <c r="A153" s="19" t="s">
        <v>346</v>
      </c>
      <c r="B153" s="12" t="s">
        <v>342</v>
      </c>
      <c r="C153" s="20" t="s">
        <v>347</v>
      </c>
      <c r="D153" s="370">
        <v>0</v>
      </c>
      <c r="E153" s="370">
        <v>0</v>
      </c>
      <c r="F153" s="371">
        <v>0</v>
      </c>
      <c r="H153" s="344">
        <v>0</v>
      </c>
      <c r="I153" s="344">
        <v>0</v>
      </c>
      <c r="J153" s="375">
        <v>0</v>
      </c>
      <c r="K153" s="313"/>
      <c r="L153" s="380">
        <v>0</v>
      </c>
      <c r="M153" s="380">
        <v>0</v>
      </c>
      <c r="N153" s="382">
        <v>0</v>
      </c>
      <c r="O153" s="323">
        <f t="shared" si="2"/>
        <v>0</v>
      </c>
    </row>
    <row r="154" spans="1:15" x14ac:dyDescent="0.2">
      <c r="A154" s="19" t="s">
        <v>348</v>
      </c>
      <c r="B154" s="12" t="s">
        <v>349</v>
      </c>
      <c r="C154" s="20" t="s">
        <v>350</v>
      </c>
      <c r="D154" s="370">
        <v>56987</v>
      </c>
      <c r="E154" s="370">
        <v>0</v>
      </c>
      <c r="F154" s="371">
        <v>56987</v>
      </c>
      <c r="H154" s="344">
        <v>67228</v>
      </c>
      <c r="I154" s="344">
        <v>0</v>
      </c>
      <c r="J154" s="375">
        <v>67228</v>
      </c>
      <c r="K154" s="313"/>
      <c r="L154" s="380">
        <v>89533.75</v>
      </c>
      <c r="M154" s="380">
        <v>0</v>
      </c>
      <c r="N154" s="382">
        <v>89533.75</v>
      </c>
      <c r="O154" s="323">
        <f t="shared" si="2"/>
        <v>22305.75</v>
      </c>
    </row>
    <row r="155" spans="1:15" x14ac:dyDescent="0.2">
      <c r="A155" s="19" t="s">
        <v>351</v>
      </c>
      <c r="B155" s="12" t="s">
        <v>349</v>
      </c>
      <c r="C155" s="20" t="s">
        <v>352</v>
      </c>
      <c r="D155" s="370">
        <v>0</v>
      </c>
      <c r="E155" s="370">
        <v>0</v>
      </c>
      <c r="F155" s="371">
        <v>0</v>
      </c>
      <c r="H155" s="344">
        <v>94139</v>
      </c>
      <c r="I155" s="344">
        <v>0</v>
      </c>
      <c r="J155" s="375">
        <v>94139</v>
      </c>
      <c r="K155" s="313"/>
      <c r="L155" s="380">
        <v>98493.87999999999</v>
      </c>
      <c r="M155" s="380">
        <v>0</v>
      </c>
      <c r="N155" s="382">
        <v>98493.87999999999</v>
      </c>
      <c r="O155" s="323">
        <f t="shared" si="2"/>
        <v>4354.8799999999901</v>
      </c>
    </row>
    <row r="156" spans="1:15" x14ac:dyDescent="0.2">
      <c r="A156" s="19" t="s">
        <v>353</v>
      </c>
      <c r="B156" s="12" t="s">
        <v>349</v>
      </c>
      <c r="C156" s="20" t="s">
        <v>354</v>
      </c>
      <c r="D156" s="370">
        <v>479990</v>
      </c>
      <c r="E156" s="370">
        <v>0</v>
      </c>
      <c r="F156" s="371">
        <v>479990</v>
      </c>
      <c r="H156" s="344">
        <v>382426</v>
      </c>
      <c r="I156" s="344">
        <v>0</v>
      </c>
      <c r="J156" s="375">
        <v>382426</v>
      </c>
      <c r="K156" s="313"/>
      <c r="L156" s="380">
        <v>335392.74999999994</v>
      </c>
      <c r="M156" s="380">
        <v>0</v>
      </c>
      <c r="N156" s="382">
        <v>335392.74999999994</v>
      </c>
      <c r="O156" s="323">
        <f t="shared" si="2"/>
        <v>-47033.250000000058</v>
      </c>
    </row>
    <row r="157" spans="1:15" x14ac:dyDescent="0.2">
      <c r="A157" s="19" t="s">
        <v>355</v>
      </c>
      <c r="B157" s="12" t="s">
        <v>356</v>
      </c>
      <c r="C157" s="20" t="s">
        <v>357</v>
      </c>
      <c r="D157" s="370">
        <v>0</v>
      </c>
      <c r="E157" s="370">
        <v>0</v>
      </c>
      <c r="F157" s="371">
        <v>0</v>
      </c>
      <c r="H157" s="344">
        <v>0</v>
      </c>
      <c r="I157" s="344">
        <v>0</v>
      </c>
      <c r="J157" s="375">
        <v>0</v>
      </c>
      <c r="K157" s="313"/>
      <c r="L157" s="380">
        <v>0</v>
      </c>
      <c r="M157" s="380">
        <v>0</v>
      </c>
      <c r="N157" s="382">
        <v>0</v>
      </c>
      <c r="O157" s="323">
        <f t="shared" si="2"/>
        <v>0</v>
      </c>
    </row>
    <row r="158" spans="1:15" x14ac:dyDescent="0.2">
      <c r="A158" s="19" t="s">
        <v>358</v>
      </c>
      <c r="B158" s="12" t="s">
        <v>359</v>
      </c>
      <c r="C158" s="20" t="s">
        <v>360</v>
      </c>
      <c r="D158" s="370">
        <v>0</v>
      </c>
      <c r="E158" s="370">
        <v>0</v>
      </c>
      <c r="F158" s="371">
        <v>0</v>
      </c>
      <c r="H158" s="344">
        <v>0</v>
      </c>
      <c r="I158" s="344">
        <v>0</v>
      </c>
      <c r="J158" s="375">
        <v>0</v>
      </c>
      <c r="K158" s="313"/>
      <c r="L158" s="380">
        <v>0</v>
      </c>
      <c r="M158" s="380">
        <v>0</v>
      </c>
      <c r="N158" s="382">
        <v>0</v>
      </c>
      <c r="O158" s="323">
        <f t="shared" si="2"/>
        <v>0</v>
      </c>
    </row>
    <row r="159" spans="1:15" x14ac:dyDescent="0.2">
      <c r="A159" s="19" t="s">
        <v>361</v>
      </c>
      <c r="B159" s="12" t="s">
        <v>359</v>
      </c>
      <c r="C159" s="20" t="s">
        <v>362</v>
      </c>
      <c r="D159" s="370">
        <v>0</v>
      </c>
      <c r="E159" s="370">
        <v>0</v>
      </c>
      <c r="F159" s="371">
        <v>0</v>
      </c>
      <c r="H159" s="344">
        <v>0</v>
      </c>
      <c r="I159" s="344">
        <v>0</v>
      </c>
      <c r="J159" s="375">
        <v>0</v>
      </c>
      <c r="K159" s="313"/>
      <c r="L159" s="380">
        <v>0</v>
      </c>
      <c r="M159" s="380">
        <v>0</v>
      </c>
      <c r="N159" s="382">
        <v>0</v>
      </c>
      <c r="O159" s="323">
        <f t="shared" si="2"/>
        <v>0</v>
      </c>
    </row>
    <row r="160" spans="1:15" x14ac:dyDescent="0.2">
      <c r="A160" s="19" t="s">
        <v>363</v>
      </c>
      <c r="B160" s="12" t="s">
        <v>364</v>
      </c>
      <c r="C160" s="20" t="s">
        <v>365</v>
      </c>
      <c r="D160" s="370">
        <v>0</v>
      </c>
      <c r="E160" s="370">
        <v>0</v>
      </c>
      <c r="F160" s="371">
        <v>0</v>
      </c>
      <c r="H160" s="344">
        <v>0</v>
      </c>
      <c r="I160" s="344">
        <v>0</v>
      </c>
      <c r="J160" s="375">
        <v>0</v>
      </c>
      <c r="K160" s="313"/>
      <c r="L160" s="380">
        <v>0</v>
      </c>
      <c r="M160" s="380">
        <v>0</v>
      </c>
      <c r="N160" s="382">
        <v>0</v>
      </c>
      <c r="O160" s="323">
        <f t="shared" si="2"/>
        <v>0</v>
      </c>
    </row>
    <row r="161" spans="1:15" x14ac:dyDescent="0.2">
      <c r="A161" s="19" t="s">
        <v>366</v>
      </c>
      <c r="B161" s="12" t="s">
        <v>364</v>
      </c>
      <c r="C161" s="20" t="s">
        <v>367</v>
      </c>
      <c r="D161" s="370">
        <v>0</v>
      </c>
      <c r="E161" s="370">
        <v>0</v>
      </c>
      <c r="F161" s="371">
        <v>0</v>
      </c>
      <c r="H161" s="344">
        <v>0</v>
      </c>
      <c r="I161" s="344">
        <v>0</v>
      </c>
      <c r="J161" s="375">
        <v>0</v>
      </c>
      <c r="K161" s="313"/>
      <c r="L161" s="380">
        <v>3741.55</v>
      </c>
      <c r="M161" s="380">
        <v>0</v>
      </c>
      <c r="N161" s="382">
        <v>3741.55</v>
      </c>
      <c r="O161" s="323">
        <f t="shared" si="2"/>
        <v>3741.55</v>
      </c>
    </row>
    <row r="162" spans="1:15" x14ac:dyDescent="0.2">
      <c r="A162" s="19" t="s">
        <v>368</v>
      </c>
      <c r="B162" s="12" t="s">
        <v>369</v>
      </c>
      <c r="C162" s="20" t="s">
        <v>370</v>
      </c>
      <c r="D162" s="370">
        <v>0</v>
      </c>
      <c r="E162" s="370">
        <v>0</v>
      </c>
      <c r="F162" s="371">
        <v>0</v>
      </c>
      <c r="H162" s="344">
        <v>0</v>
      </c>
      <c r="I162" s="344">
        <v>0</v>
      </c>
      <c r="J162" s="375">
        <v>0</v>
      </c>
      <c r="K162" s="313"/>
      <c r="L162" s="380">
        <v>0</v>
      </c>
      <c r="M162" s="380">
        <v>0</v>
      </c>
      <c r="N162" s="382">
        <v>0</v>
      </c>
      <c r="O162" s="323">
        <f t="shared" si="2"/>
        <v>0</v>
      </c>
    </row>
    <row r="163" spans="1:15" x14ac:dyDescent="0.2">
      <c r="A163" s="19" t="s">
        <v>371</v>
      </c>
      <c r="B163" s="12" t="s">
        <v>372</v>
      </c>
      <c r="C163" s="20" t="s">
        <v>373</v>
      </c>
      <c r="D163" s="370">
        <v>305063</v>
      </c>
      <c r="E163" s="370">
        <v>0</v>
      </c>
      <c r="F163" s="371">
        <v>305063</v>
      </c>
      <c r="H163" s="344">
        <v>60327</v>
      </c>
      <c r="I163" s="344">
        <v>0</v>
      </c>
      <c r="J163" s="375">
        <v>60327</v>
      </c>
      <c r="K163" s="313"/>
      <c r="L163" s="380">
        <v>42704.569999999992</v>
      </c>
      <c r="M163" s="380">
        <v>0</v>
      </c>
      <c r="N163" s="382">
        <v>42704.569999999992</v>
      </c>
      <c r="O163" s="323">
        <f t="shared" si="2"/>
        <v>-17622.430000000008</v>
      </c>
    </row>
    <row r="164" spans="1:15" x14ac:dyDescent="0.2">
      <c r="A164" s="19" t="s">
        <v>374</v>
      </c>
      <c r="B164" s="12" t="s">
        <v>372</v>
      </c>
      <c r="C164" s="20" t="s">
        <v>375</v>
      </c>
      <c r="D164" s="370">
        <v>0</v>
      </c>
      <c r="E164" s="370">
        <v>0</v>
      </c>
      <c r="F164" s="371">
        <v>0</v>
      </c>
      <c r="H164" s="344">
        <v>75936</v>
      </c>
      <c r="I164" s="344">
        <v>0</v>
      </c>
      <c r="J164" s="375">
        <v>75936</v>
      </c>
      <c r="K164" s="313"/>
      <c r="L164" s="380">
        <v>96587.840000000011</v>
      </c>
      <c r="M164" s="380">
        <v>0</v>
      </c>
      <c r="N164" s="382">
        <v>96587.840000000011</v>
      </c>
      <c r="O164" s="323">
        <f t="shared" si="2"/>
        <v>20651.840000000011</v>
      </c>
    </row>
    <row r="165" spans="1:15" x14ac:dyDescent="0.2">
      <c r="A165" s="19" t="s">
        <v>376</v>
      </c>
      <c r="B165" s="12" t="s">
        <v>377</v>
      </c>
      <c r="C165" s="20" t="s">
        <v>378</v>
      </c>
      <c r="D165" s="370">
        <v>0</v>
      </c>
      <c r="E165" s="370">
        <v>0</v>
      </c>
      <c r="F165" s="371">
        <v>0</v>
      </c>
      <c r="H165" s="344">
        <v>0</v>
      </c>
      <c r="I165" s="344">
        <v>0</v>
      </c>
      <c r="J165" s="375">
        <v>0</v>
      </c>
      <c r="K165" s="313"/>
      <c r="L165" s="380">
        <v>1750</v>
      </c>
      <c r="M165" s="380">
        <v>0</v>
      </c>
      <c r="N165" s="382">
        <v>1750</v>
      </c>
      <c r="O165" s="323">
        <f t="shared" si="2"/>
        <v>1750</v>
      </c>
    </row>
    <row r="166" spans="1:15" x14ac:dyDescent="0.2">
      <c r="A166" s="19" t="s">
        <v>379</v>
      </c>
      <c r="B166" s="12" t="s">
        <v>377</v>
      </c>
      <c r="C166" s="20" t="s">
        <v>380</v>
      </c>
      <c r="D166" s="370">
        <v>0</v>
      </c>
      <c r="E166" s="370">
        <v>0</v>
      </c>
      <c r="F166" s="371">
        <v>0</v>
      </c>
      <c r="H166" s="344">
        <v>0</v>
      </c>
      <c r="I166" s="344">
        <v>0</v>
      </c>
      <c r="J166" s="375">
        <v>0</v>
      </c>
      <c r="K166" s="313"/>
      <c r="L166" s="380">
        <v>0</v>
      </c>
      <c r="M166" s="380">
        <v>0</v>
      </c>
      <c r="N166" s="382">
        <v>0</v>
      </c>
      <c r="O166" s="323">
        <f t="shared" si="2"/>
        <v>0</v>
      </c>
    </row>
    <row r="167" spans="1:15" x14ac:dyDescent="0.2">
      <c r="A167" s="19" t="s">
        <v>381</v>
      </c>
      <c r="B167" s="12" t="s">
        <v>377</v>
      </c>
      <c r="C167" s="20" t="s">
        <v>382</v>
      </c>
      <c r="D167" s="370">
        <v>0</v>
      </c>
      <c r="E167" s="370">
        <v>0</v>
      </c>
      <c r="F167" s="371">
        <v>0</v>
      </c>
      <c r="H167" s="344">
        <v>0</v>
      </c>
      <c r="I167" s="344">
        <v>0</v>
      </c>
      <c r="J167" s="375">
        <v>0</v>
      </c>
      <c r="K167" s="313"/>
      <c r="L167" s="380">
        <v>2399.25</v>
      </c>
      <c r="M167" s="380">
        <v>0</v>
      </c>
      <c r="N167" s="382">
        <v>2399.25</v>
      </c>
      <c r="O167" s="323">
        <f t="shared" si="2"/>
        <v>2399.25</v>
      </c>
    </row>
    <row r="168" spans="1:15" x14ac:dyDescent="0.2">
      <c r="A168" s="19" t="s">
        <v>383</v>
      </c>
      <c r="B168" s="12" t="s">
        <v>377</v>
      </c>
      <c r="C168" s="20" t="s">
        <v>384</v>
      </c>
      <c r="D168" s="370">
        <v>0</v>
      </c>
      <c r="E168" s="370">
        <v>0</v>
      </c>
      <c r="F168" s="371">
        <v>0</v>
      </c>
      <c r="H168" s="344">
        <v>0</v>
      </c>
      <c r="I168" s="344">
        <v>0</v>
      </c>
      <c r="J168" s="375">
        <v>0</v>
      </c>
      <c r="K168" s="313"/>
      <c r="L168" s="380">
        <v>0</v>
      </c>
      <c r="M168" s="380">
        <v>0</v>
      </c>
      <c r="N168" s="382">
        <v>0</v>
      </c>
      <c r="O168" s="323">
        <f t="shared" si="2"/>
        <v>0</v>
      </c>
    </row>
    <row r="169" spans="1:15" x14ac:dyDescent="0.2">
      <c r="A169" s="19" t="s">
        <v>385</v>
      </c>
      <c r="B169" s="12" t="s">
        <v>377</v>
      </c>
      <c r="C169" s="20" t="s">
        <v>386</v>
      </c>
      <c r="D169" s="370">
        <v>0</v>
      </c>
      <c r="E169" s="370">
        <v>0</v>
      </c>
      <c r="F169" s="371">
        <v>0</v>
      </c>
      <c r="H169" s="344">
        <v>0</v>
      </c>
      <c r="I169" s="344">
        <v>0</v>
      </c>
      <c r="J169" s="375">
        <v>0</v>
      </c>
      <c r="K169" s="313"/>
      <c r="L169" s="380">
        <v>0</v>
      </c>
      <c r="M169" s="380">
        <v>0</v>
      </c>
      <c r="N169" s="382">
        <v>0</v>
      </c>
      <c r="O169" s="323">
        <f t="shared" si="2"/>
        <v>0</v>
      </c>
    </row>
    <row r="170" spans="1:15" x14ac:dyDescent="0.2">
      <c r="A170" s="19" t="s">
        <v>387</v>
      </c>
      <c r="B170" s="12" t="s">
        <v>388</v>
      </c>
      <c r="C170" s="20" t="s">
        <v>389</v>
      </c>
      <c r="D170" s="370">
        <v>0</v>
      </c>
      <c r="E170" s="370">
        <v>0</v>
      </c>
      <c r="F170" s="371">
        <v>0</v>
      </c>
      <c r="H170" s="344">
        <v>0</v>
      </c>
      <c r="I170" s="344">
        <v>0</v>
      </c>
      <c r="J170" s="375">
        <v>0</v>
      </c>
      <c r="K170" s="313"/>
      <c r="L170" s="380">
        <v>0</v>
      </c>
      <c r="M170" s="380">
        <v>0</v>
      </c>
      <c r="N170" s="382">
        <v>0</v>
      </c>
      <c r="O170" s="323">
        <f t="shared" si="2"/>
        <v>0</v>
      </c>
    </row>
    <row r="171" spans="1:15" x14ac:dyDescent="0.2">
      <c r="A171" s="19" t="s">
        <v>390</v>
      </c>
      <c r="B171" s="12" t="s">
        <v>388</v>
      </c>
      <c r="C171" s="20" t="s">
        <v>391</v>
      </c>
      <c r="D171" s="370">
        <v>0</v>
      </c>
      <c r="E171" s="370">
        <v>0</v>
      </c>
      <c r="F171" s="371">
        <v>0</v>
      </c>
      <c r="H171" s="344">
        <v>0</v>
      </c>
      <c r="I171" s="344">
        <v>0</v>
      </c>
      <c r="J171" s="375">
        <v>0</v>
      </c>
      <c r="K171" s="313"/>
      <c r="L171" s="380">
        <v>0</v>
      </c>
      <c r="M171" s="380">
        <v>0</v>
      </c>
      <c r="N171" s="382">
        <v>0</v>
      </c>
      <c r="O171" s="323">
        <f t="shared" si="2"/>
        <v>0</v>
      </c>
    </row>
    <row r="172" spans="1:15" x14ac:dyDescent="0.2">
      <c r="A172" s="19" t="s">
        <v>392</v>
      </c>
      <c r="B172" s="12" t="s">
        <v>388</v>
      </c>
      <c r="C172" s="20" t="s">
        <v>393</v>
      </c>
      <c r="D172" s="370">
        <v>0</v>
      </c>
      <c r="E172" s="370">
        <v>0</v>
      </c>
      <c r="F172" s="371">
        <v>0</v>
      </c>
      <c r="H172" s="344">
        <v>161476</v>
      </c>
      <c r="I172" s="344">
        <v>0</v>
      </c>
      <c r="J172" s="375">
        <v>161476</v>
      </c>
      <c r="K172" s="313"/>
      <c r="L172" s="380">
        <v>160362</v>
      </c>
      <c r="M172" s="380">
        <v>0</v>
      </c>
      <c r="N172" s="382">
        <v>160362</v>
      </c>
      <c r="O172" s="323">
        <f t="shared" si="2"/>
        <v>-1114</v>
      </c>
    </row>
    <row r="173" spans="1:15" x14ac:dyDescent="0.2">
      <c r="A173" s="19" t="s">
        <v>394</v>
      </c>
      <c r="B173" s="12" t="s">
        <v>388</v>
      </c>
      <c r="C173" s="20" t="s">
        <v>395</v>
      </c>
      <c r="D173" s="370">
        <v>0</v>
      </c>
      <c r="E173" s="370">
        <v>0</v>
      </c>
      <c r="F173" s="371">
        <v>0</v>
      </c>
      <c r="H173" s="344">
        <v>0</v>
      </c>
      <c r="I173" s="344">
        <v>0</v>
      </c>
      <c r="J173" s="375">
        <v>0</v>
      </c>
      <c r="K173" s="313"/>
      <c r="L173" s="380">
        <v>0</v>
      </c>
      <c r="M173" s="380">
        <v>0</v>
      </c>
      <c r="N173" s="382">
        <v>0</v>
      </c>
      <c r="O173" s="323">
        <f t="shared" si="2"/>
        <v>0</v>
      </c>
    </row>
    <row r="174" spans="1:15" x14ac:dyDescent="0.2">
      <c r="A174" s="19" t="s">
        <v>396</v>
      </c>
      <c r="B174" s="12" t="s">
        <v>388</v>
      </c>
      <c r="C174" s="20" t="s">
        <v>397</v>
      </c>
      <c r="D174" s="370">
        <v>0</v>
      </c>
      <c r="E174" s="370">
        <v>0</v>
      </c>
      <c r="F174" s="371">
        <v>0</v>
      </c>
      <c r="H174" s="344">
        <v>0</v>
      </c>
      <c r="I174" s="344">
        <v>0</v>
      </c>
      <c r="J174" s="375">
        <v>0</v>
      </c>
      <c r="K174" s="313"/>
      <c r="L174" s="380">
        <v>0</v>
      </c>
      <c r="M174" s="380">
        <v>0</v>
      </c>
      <c r="N174" s="382">
        <v>0</v>
      </c>
      <c r="O174" s="323">
        <f t="shared" si="2"/>
        <v>0</v>
      </c>
    </row>
    <row r="175" spans="1:15" x14ac:dyDescent="0.2">
      <c r="A175" s="19" t="s">
        <v>398</v>
      </c>
      <c r="B175" s="12" t="s">
        <v>388</v>
      </c>
      <c r="C175" s="20" t="s">
        <v>399</v>
      </c>
      <c r="D175" s="370">
        <v>0</v>
      </c>
      <c r="E175" s="370">
        <v>0</v>
      </c>
      <c r="F175" s="371">
        <v>0</v>
      </c>
      <c r="H175" s="344">
        <v>0</v>
      </c>
      <c r="I175" s="344">
        <v>0</v>
      </c>
      <c r="J175" s="375">
        <v>0</v>
      </c>
      <c r="K175" s="313"/>
      <c r="L175" s="380">
        <v>0</v>
      </c>
      <c r="M175" s="380">
        <v>0</v>
      </c>
      <c r="N175" s="382">
        <v>0</v>
      </c>
      <c r="O175" s="323">
        <f t="shared" si="2"/>
        <v>0</v>
      </c>
    </row>
    <row r="176" spans="1:15" x14ac:dyDescent="0.2">
      <c r="A176" s="19" t="s">
        <v>400</v>
      </c>
      <c r="B176" s="12" t="s">
        <v>388</v>
      </c>
      <c r="C176" s="20" t="s">
        <v>401</v>
      </c>
      <c r="D176" s="370">
        <v>0</v>
      </c>
      <c r="E176" s="370">
        <v>0</v>
      </c>
      <c r="F176" s="371">
        <v>0</v>
      </c>
      <c r="H176" s="344">
        <v>0</v>
      </c>
      <c r="I176" s="344">
        <v>0</v>
      </c>
      <c r="J176" s="375">
        <v>0</v>
      </c>
      <c r="K176" s="313"/>
      <c r="L176" s="380">
        <v>0</v>
      </c>
      <c r="M176" s="380">
        <v>0</v>
      </c>
      <c r="N176" s="382">
        <v>0</v>
      </c>
      <c r="O176" s="323">
        <f t="shared" si="2"/>
        <v>0</v>
      </c>
    </row>
    <row r="177" spans="1:15" x14ac:dyDescent="0.2">
      <c r="A177" s="19" t="s">
        <v>402</v>
      </c>
      <c r="B177" s="12" t="s">
        <v>388</v>
      </c>
      <c r="C177" s="20" t="s">
        <v>403</v>
      </c>
      <c r="D177" s="370">
        <v>0</v>
      </c>
      <c r="E177" s="370">
        <v>0</v>
      </c>
      <c r="F177" s="371">
        <v>0</v>
      </c>
      <c r="H177" s="344">
        <v>0</v>
      </c>
      <c r="I177" s="344">
        <v>0</v>
      </c>
      <c r="J177" s="375">
        <v>0</v>
      </c>
      <c r="K177" s="313"/>
      <c r="L177" s="380">
        <v>0</v>
      </c>
      <c r="M177" s="380">
        <v>0</v>
      </c>
      <c r="N177" s="382">
        <v>0</v>
      </c>
      <c r="O177" s="323">
        <f t="shared" si="2"/>
        <v>0</v>
      </c>
    </row>
    <row r="178" spans="1:15" x14ac:dyDescent="0.2">
      <c r="A178" s="19" t="s">
        <v>404</v>
      </c>
      <c r="B178" s="12" t="s">
        <v>388</v>
      </c>
      <c r="C178" s="20" t="s">
        <v>405</v>
      </c>
      <c r="D178" s="370">
        <v>0</v>
      </c>
      <c r="E178" s="370">
        <v>0</v>
      </c>
      <c r="F178" s="371">
        <v>0</v>
      </c>
      <c r="H178" s="344">
        <v>0</v>
      </c>
      <c r="I178" s="344">
        <v>0</v>
      </c>
      <c r="J178" s="375">
        <v>0</v>
      </c>
      <c r="K178" s="313"/>
      <c r="L178" s="380">
        <v>0</v>
      </c>
      <c r="M178" s="380">
        <v>0</v>
      </c>
      <c r="N178" s="382">
        <v>0</v>
      </c>
      <c r="O178" s="323">
        <f t="shared" si="2"/>
        <v>0</v>
      </c>
    </row>
    <row r="179" spans="1:15" x14ac:dyDescent="0.2">
      <c r="A179" s="19" t="s">
        <v>406</v>
      </c>
      <c r="B179" s="12" t="s">
        <v>388</v>
      </c>
      <c r="C179" s="20" t="s">
        <v>407</v>
      </c>
      <c r="D179" s="370">
        <v>0</v>
      </c>
      <c r="E179" s="370">
        <v>0</v>
      </c>
      <c r="F179" s="371">
        <v>0</v>
      </c>
      <c r="H179" s="344">
        <v>0</v>
      </c>
      <c r="I179" s="344">
        <v>0</v>
      </c>
      <c r="J179" s="375">
        <v>0</v>
      </c>
      <c r="K179" s="313"/>
      <c r="L179" s="380">
        <v>0</v>
      </c>
      <c r="M179" s="380">
        <v>0</v>
      </c>
      <c r="N179" s="382">
        <v>0</v>
      </c>
      <c r="O179" s="323">
        <f t="shared" si="2"/>
        <v>0</v>
      </c>
    </row>
    <row r="180" spans="1:15" x14ac:dyDescent="0.2">
      <c r="A180" s="19" t="s">
        <v>408</v>
      </c>
      <c r="B180" s="12" t="s">
        <v>388</v>
      </c>
      <c r="C180" s="20" t="s">
        <v>409</v>
      </c>
      <c r="D180" s="370">
        <v>0</v>
      </c>
      <c r="E180" s="370">
        <v>0</v>
      </c>
      <c r="F180" s="371">
        <v>0</v>
      </c>
      <c r="H180" s="344">
        <v>0</v>
      </c>
      <c r="I180" s="344">
        <v>0</v>
      </c>
      <c r="J180" s="375">
        <v>0</v>
      </c>
      <c r="K180" s="313"/>
      <c r="L180" s="380">
        <v>0</v>
      </c>
      <c r="M180" s="380">
        <v>0</v>
      </c>
      <c r="N180" s="382">
        <v>0</v>
      </c>
      <c r="O180" s="323">
        <f t="shared" si="2"/>
        <v>0</v>
      </c>
    </row>
    <row r="181" spans="1:15" x14ac:dyDescent="0.2">
      <c r="A181" s="19" t="s">
        <v>410</v>
      </c>
      <c r="B181" s="12" t="s">
        <v>388</v>
      </c>
      <c r="C181" s="20" t="s">
        <v>411</v>
      </c>
      <c r="D181" s="370">
        <v>0</v>
      </c>
      <c r="E181" s="370">
        <v>0</v>
      </c>
      <c r="F181" s="371">
        <v>0</v>
      </c>
      <c r="H181" s="344">
        <v>0</v>
      </c>
      <c r="I181" s="344">
        <v>0</v>
      </c>
      <c r="J181" s="375">
        <v>0</v>
      </c>
      <c r="K181" s="313"/>
      <c r="L181" s="380">
        <v>0</v>
      </c>
      <c r="M181" s="380">
        <v>0</v>
      </c>
      <c r="N181" s="382">
        <v>0</v>
      </c>
      <c r="O181" s="323">
        <f t="shared" si="2"/>
        <v>0</v>
      </c>
    </row>
    <row r="182" spans="1:15" x14ac:dyDescent="0.2">
      <c r="A182" s="23" t="s">
        <v>412</v>
      </c>
      <c r="B182" s="12" t="s">
        <v>413</v>
      </c>
      <c r="C182" s="20" t="s">
        <v>414</v>
      </c>
      <c r="D182" s="370">
        <v>0</v>
      </c>
      <c r="E182" s="370">
        <v>0</v>
      </c>
      <c r="F182" s="371">
        <v>0</v>
      </c>
      <c r="H182" s="344">
        <v>0</v>
      </c>
      <c r="I182" s="344">
        <v>0</v>
      </c>
      <c r="J182" s="375">
        <v>0</v>
      </c>
      <c r="K182" s="313"/>
      <c r="L182" s="380">
        <v>0</v>
      </c>
      <c r="M182" s="380">
        <v>0</v>
      </c>
      <c r="N182" s="382">
        <v>0</v>
      </c>
      <c r="O182" s="323">
        <f t="shared" si="2"/>
        <v>0</v>
      </c>
    </row>
    <row r="183" spans="1:15" x14ac:dyDescent="0.2">
      <c r="A183" s="23" t="s">
        <v>415</v>
      </c>
      <c r="B183" s="12" t="s">
        <v>413</v>
      </c>
      <c r="C183" s="20" t="s">
        <v>416</v>
      </c>
      <c r="D183" s="370">
        <v>0</v>
      </c>
      <c r="E183" s="370">
        <v>0</v>
      </c>
      <c r="F183" s="371">
        <v>0</v>
      </c>
      <c r="H183" s="344">
        <v>0</v>
      </c>
      <c r="I183" s="344">
        <v>0</v>
      </c>
      <c r="J183" s="375">
        <v>0</v>
      </c>
      <c r="K183" s="313"/>
      <c r="L183" s="380">
        <v>4500</v>
      </c>
      <c r="M183" s="380">
        <v>0</v>
      </c>
      <c r="N183" s="382">
        <v>4500</v>
      </c>
      <c r="O183" s="323">
        <f t="shared" si="2"/>
        <v>4500</v>
      </c>
    </row>
    <row r="184" spans="1:15" x14ac:dyDescent="0.2">
      <c r="A184" s="23" t="s">
        <v>417</v>
      </c>
      <c r="B184" s="12" t="s">
        <v>413</v>
      </c>
      <c r="C184" s="20" t="s">
        <v>418</v>
      </c>
      <c r="D184" s="370">
        <v>0</v>
      </c>
      <c r="E184" s="370">
        <v>0</v>
      </c>
      <c r="F184" s="371">
        <v>0</v>
      </c>
      <c r="H184" s="344">
        <v>0</v>
      </c>
      <c r="I184" s="344">
        <v>0</v>
      </c>
      <c r="J184" s="375">
        <v>0</v>
      </c>
      <c r="K184" s="313"/>
      <c r="L184" s="380">
        <v>0</v>
      </c>
      <c r="M184" s="380">
        <v>0</v>
      </c>
      <c r="N184" s="382">
        <v>0</v>
      </c>
      <c r="O184" s="323">
        <f t="shared" si="2"/>
        <v>0</v>
      </c>
    </row>
    <row r="185" spans="1:15" x14ac:dyDescent="0.2">
      <c r="A185" s="23" t="s">
        <v>419</v>
      </c>
      <c r="B185" s="12" t="s">
        <v>413</v>
      </c>
      <c r="C185" s="20" t="s">
        <v>420</v>
      </c>
      <c r="D185" s="370">
        <v>0</v>
      </c>
      <c r="E185" s="370">
        <v>0</v>
      </c>
      <c r="F185" s="371">
        <v>0</v>
      </c>
      <c r="H185" s="344">
        <v>0</v>
      </c>
      <c r="I185" s="344">
        <v>0</v>
      </c>
      <c r="J185" s="375">
        <v>0</v>
      </c>
      <c r="K185" s="313"/>
      <c r="L185" s="380">
        <v>0</v>
      </c>
      <c r="M185" s="380">
        <v>0</v>
      </c>
      <c r="N185" s="382">
        <v>0</v>
      </c>
      <c r="O185" s="323">
        <f t="shared" si="2"/>
        <v>0</v>
      </c>
    </row>
    <row r="186" spans="1:15" x14ac:dyDescent="0.2">
      <c r="A186" s="23" t="s">
        <v>421</v>
      </c>
      <c r="B186" s="12"/>
      <c r="C186" s="20" t="s">
        <v>422</v>
      </c>
      <c r="D186" s="370">
        <v>238032</v>
      </c>
      <c r="E186" s="370">
        <v>0</v>
      </c>
      <c r="F186" s="371">
        <v>238032</v>
      </c>
      <c r="H186" s="344">
        <v>276518</v>
      </c>
      <c r="I186" s="344">
        <v>201802</v>
      </c>
      <c r="J186" s="375">
        <v>478320</v>
      </c>
      <c r="K186" s="313"/>
      <c r="L186" s="380">
        <v>216518.59000000003</v>
      </c>
      <c r="M186" s="380">
        <v>46284.869999999995</v>
      </c>
      <c r="N186" s="382">
        <v>262803.46000000002</v>
      </c>
      <c r="O186" s="323">
        <f t="shared" si="2"/>
        <v>-215516.53999999998</v>
      </c>
    </row>
    <row r="187" spans="1:15" x14ac:dyDescent="0.2">
      <c r="A187" s="41" t="s">
        <v>423</v>
      </c>
      <c r="B187" s="42"/>
      <c r="C187" s="42" t="s">
        <v>424</v>
      </c>
      <c r="D187" s="370">
        <v>0</v>
      </c>
      <c r="E187" s="370">
        <v>35714.28</v>
      </c>
      <c r="F187" s="371">
        <v>35714.28</v>
      </c>
      <c r="H187" s="344">
        <v>0</v>
      </c>
      <c r="I187" s="344">
        <v>0</v>
      </c>
      <c r="J187" s="375">
        <v>0</v>
      </c>
      <c r="K187" s="313"/>
      <c r="L187" s="380">
        <v>8284.7999999999993</v>
      </c>
      <c r="M187" s="380">
        <v>0</v>
      </c>
      <c r="N187" s="382">
        <v>8284.7999999999993</v>
      </c>
      <c r="O187" s="323">
        <f t="shared" si="2"/>
        <v>8284.7999999999993</v>
      </c>
    </row>
    <row r="188" spans="1:15" x14ac:dyDescent="0.2">
      <c r="A188" s="41" t="s">
        <v>425</v>
      </c>
      <c r="B188" s="42"/>
      <c r="C188" s="42" t="s">
        <v>426</v>
      </c>
      <c r="D188" s="370">
        <v>0</v>
      </c>
      <c r="E188" s="370">
        <v>7518.79</v>
      </c>
      <c r="F188" s="371">
        <v>7518.79</v>
      </c>
      <c r="H188" s="344">
        <v>0</v>
      </c>
      <c r="I188" s="344">
        <v>0</v>
      </c>
      <c r="J188" s="375">
        <v>0</v>
      </c>
      <c r="K188" s="313"/>
      <c r="L188" s="380">
        <v>0</v>
      </c>
      <c r="M188" s="380">
        <v>0</v>
      </c>
      <c r="N188" s="382">
        <v>0</v>
      </c>
      <c r="O188" s="323">
        <f t="shared" si="2"/>
        <v>0</v>
      </c>
    </row>
    <row r="189" spans="1:15" x14ac:dyDescent="0.2">
      <c r="A189" s="41" t="s">
        <v>427</v>
      </c>
      <c r="B189" s="42"/>
      <c r="C189" s="42" t="s">
        <v>428</v>
      </c>
      <c r="D189" s="370">
        <v>0</v>
      </c>
      <c r="E189" s="370">
        <v>26315.789999999997</v>
      </c>
      <c r="F189" s="371">
        <v>26315.789999999997</v>
      </c>
      <c r="H189" s="344">
        <v>0</v>
      </c>
      <c r="I189" s="344">
        <v>0</v>
      </c>
      <c r="J189" s="375">
        <v>0</v>
      </c>
      <c r="K189" s="313"/>
      <c r="L189" s="380">
        <v>24153.79</v>
      </c>
      <c r="M189" s="380">
        <v>0</v>
      </c>
      <c r="N189" s="382">
        <v>24153.79</v>
      </c>
      <c r="O189" s="323">
        <f t="shared" si="2"/>
        <v>24153.79</v>
      </c>
    </row>
    <row r="190" spans="1:15" x14ac:dyDescent="0.2">
      <c r="A190" s="41" t="s">
        <v>429</v>
      </c>
      <c r="B190" s="42"/>
      <c r="C190" s="42" t="s">
        <v>430</v>
      </c>
      <c r="D190" s="370">
        <v>0</v>
      </c>
      <c r="E190" s="370">
        <v>22556.39</v>
      </c>
      <c r="F190" s="371">
        <v>22556.39</v>
      </c>
      <c r="H190" s="344">
        <v>0</v>
      </c>
      <c r="I190" s="344">
        <v>0</v>
      </c>
      <c r="J190" s="375">
        <v>0</v>
      </c>
      <c r="K190" s="313"/>
      <c r="L190" s="380">
        <v>32081.829999999998</v>
      </c>
      <c r="M190" s="380">
        <v>0</v>
      </c>
      <c r="N190" s="382">
        <v>32081.829999999998</v>
      </c>
      <c r="O190" s="323">
        <f t="shared" si="2"/>
        <v>32081.829999999998</v>
      </c>
    </row>
    <row r="191" spans="1:15" x14ac:dyDescent="0.2">
      <c r="A191" s="41" t="s">
        <v>431</v>
      </c>
      <c r="B191" s="42"/>
      <c r="C191" s="42" t="s">
        <v>432</v>
      </c>
      <c r="D191" s="370">
        <v>0</v>
      </c>
      <c r="E191" s="370">
        <v>18796.989999999998</v>
      </c>
      <c r="F191" s="371">
        <v>18796.989999999998</v>
      </c>
      <c r="H191" s="344">
        <v>0</v>
      </c>
      <c r="I191" s="344">
        <v>0</v>
      </c>
      <c r="J191" s="375">
        <v>0</v>
      </c>
      <c r="K191" s="313"/>
      <c r="L191" s="380">
        <v>23106.739999999998</v>
      </c>
      <c r="M191" s="380">
        <v>0</v>
      </c>
      <c r="N191" s="382">
        <v>23106.739999999998</v>
      </c>
      <c r="O191" s="323">
        <f t="shared" si="2"/>
        <v>23106.739999999998</v>
      </c>
    </row>
    <row r="192" spans="1:15" x14ac:dyDescent="0.2">
      <c r="A192" s="43" t="s">
        <v>433</v>
      </c>
      <c r="B192" s="42"/>
      <c r="C192" s="42" t="s">
        <v>434</v>
      </c>
      <c r="D192" s="370">
        <v>303790</v>
      </c>
      <c r="E192" s="370">
        <v>15037.59</v>
      </c>
      <c r="F192" s="371">
        <v>318827.59000000003</v>
      </c>
      <c r="H192" s="344">
        <v>150204</v>
      </c>
      <c r="I192" s="344">
        <v>0</v>
      </c>
      <c r="J192" s="375">
        <v>150204</v>
      </c>
      <c r="K192" s="313"/>
      <c r="L192" s="380">
        <v>147006.35999999999</v>
      </c>
      <c r="M192" s="380">
        <v>0</v>
      </c>
      <c r="N192" s="382">
        <v>147006.35999999999</v>
      </c>
      <c r="O192" s="323">
        <f t="shared" si="2"/>
        <v>-3197.640000000014</v>
      </c>
    </row>
    <row r="193" spans="1:15" x14ac:dyDescent="0.2">
      <c r="A193" s="41" t="s">
        <v>435</v>
      </c>
      <c r="B193" s="42"/>
      <c r="C193" s="42" t="s">
        <v>436</v>
      </c>
      <c r="D193" s="370">
        <v>280580</v>
      </c>
      <c r="E193" s="370">
        <v>26315.79</v>
      </c>
      <c r="F193" s="371">
        <v>306895.78999999998</v>
      </c>
      <c r="H193" s="344">
        <v>392143</v>
      </c>
      <c r="I193" s="344">
        <v>8155.35</v>
      </c>
      <c r="J193" s="375">
        <v>400298.35</v>
      </c>
      <c r="K193" s="313"/>
      <c r="L193" s="380">
        <v>206035.19000000003</v>
      </c>
      <c r="M193" s="380">
        <v>0</v>
      </c>
      <c r="N193" s="382">
        <v>206035.19000000003</v>
      </c>
      <c r="O193" s="323">
        <f t="shared" si="2"/>
        <v>-194263.15999999995</v>
      </c>
    </row>
    <row r="194" spans="1:15" x14ac:dyDescent="0.2">
      <c r="A194" s="41" t="s">
        <v>437</v>
      </c>
      <c r="B194" s="42"/>
      <c r="C194" s="42" t="s">
        <v>438</v>
      </c>
      <c r="D194" s="370">
        <v>0</v>
      </c>
      <c r="E194" s="370">
        <v>22556.39</v>
      </c>
      <c r="F194" s="371">
        <v>22556.39</v>
      </c>
      <c r="H194" s="344">
        <v>21757.64</v>
      </c>
      <c r="I194" s="344">
        <v>0</v>
      </c>
      <c r="J194" s="375">
        <v>21757.64</v>
      </c>
      <c r="K194" s="313"/>
      <c r="L194" s="380">
        <v>0</v>
      </c>
      <c r="M194" s="380">
        <v>0</v>
      </c>
      <c r="N194" s="382">
        <v>0</v>
      </c>
      <c r="O194" s="323">
        <f t="shared" si="2"/>
        <v>-21757.64</v>
      </c>
    </row>
    <row r="195" spans="1:15" x14ac:dyDescent="0.2">
      <c r="A195" s="41" t="s">
        <v>439</v>
      </c>
      <c r="B195" s="42"/>
      <c r="C195" s="42" t="s">
        <v>440</v>
      </c>
      <c r="D195" s="370">
        <v>0</v>
      </c>
      <c r="E195" s="370">
        <v>22556.39</v>
      </c>
      <c r="F195" s="371">
        <v>22556.39</v>
      </c>
      <c r="H195" s="344">
        <v>0</v>
      </c>
      <c r="I195" s="344">
        <v>0</v>
      </c>
      <c r="J195" s="375">
        <v>0</v>
      </c>
      <c r="K195" s="313"/>
      <c r="L195" s="380">
        <v>0</v>
      </c>
      <c r="M195" s="380">
        <v>0</v>
      </c>
      <c r="N195" s="382">
        <v>0</v>
      </c>
      <c r="O195" s="323">
        <f t="shared" si="2"/>
        <v>0</v>
      </c>
    </row>
    <row r="196" spans="1:15" x14ac:dyDescent="0.2">
      <c r="A196" s="41" t="s">
        <v>441</v>
      </c>
      <c r="B196" s="42"/>
      <c r="C196" s="42" t="s">
        <v>442</v>
      </c>
      <c r="D196" s="370">
        <v>0</v>
      </c>
      <c r="E196" s="370">
        <v>0</v>
      </c>
      <c r="F196" s="371">
        <v>0</v>
      </c>
      <c r="H196" s="344">
        <v>0</v>
      </c>
      <c r="I196" s="344">
        <v>0</v>
      </c>
      <c r="J196" s="375">
        <v>0</v>
      </c>
      <c r="K196" s="313"/>
      <c r="L196" s="380">
        <v>0</v>
      </c>
      <c r="M196" s="380">
        <v>0</v>
      </c>
      <c r="N196" s="382">
        <v>0</v>
      </c>
      <c r="O196" s="323">
        <f t="shared" si="2"/>
        <v>0</v>
      </c>
    </row>
    <row r="197" spans="1:15" x14ac:dyDescent="0.2">
      <c r="A197" s="41" t="s">
        <v>443</v>
      </c>
      <c r="B197" s="42"/>
      <c r="C197" s="42" t="s">
        <v>444</v>
      </c>
      <c r="D197" s="370">
        <v>0</v>
      </c>
      <c r="E197" s="370">
        <v>11278.2</v>
      </c>
      <c r="F197" s="371">
        <v>11278.2</v>
      </c>
      <c r="H197" s="344">
        <v>0</v>
      </c>
      <c r="I197" s="344">
        <v>0</v>
      </c>
      <c r="J197" s="375">
        <v>0</v>
      </c>
      <c r="K197" s="313"/>
      <c r="L197" s="380">
        <v>0</v>
      </c>
      <c r="M197" s="380">
        <v>0</v>
      </c>
      <c r="N197" s="382">
        <v>0</v>
      </c>
      <c r="O197" s="323">
        <f t="shared" si="2"/>
        <v>0</v>
      </c>
    </row>
    <row r="198" spans="1:15" x14ac:dyDescent="0.2">
      <c r="A198" s="41" t="s">
        <v>445</v>
      </c>
      <c r="B198" s="42"/>
      <c r="C198" s="42" t="s">
        <v>446</v>
      </c>
      <c r="D198" s="370">
        <v>0</v>
      </c>
      <c r="E198" s="370">
        <v>3759.4</v>
      </c>
      <c r="F198" s="371">
        <v>3759.4</v>
      </c>
      <c r="H198" s="344">
        <v>0</v>
      </c>
      <c r="I198" s="344">
        <v>0</v>
      </c>
      <c r="J198" s="375">
        <v>0</v>
      </c>
      <c r="K198" s="313"/>
      <c r="L198" s="380">
        <v>0</v>
      </c>
      <c r="M198" s="380">
        <v>0</v>
      </c>
      <c r="N198" s="382">
        <v>0</v>
      </c>
      <c r="O198" s="323">
        <f t="shared" si="2"/>
        <v>0</v>
      </c>
    </row>
    <row r="199" spans="1:15" x14ac:dyDescent="0.2">
      <c r="A199" s="2" t="s">
        <v>447</v>
      </c>
      <c r="B199" s="42"/>
      <c r="C199" s="42" t="s">
        <v>448</v>
      </c>
      <c r="D199" s="370">
        <v>0</v>
      </c>
      <c r="E199" s="370">
        <v>0</v>
      </c>
      <c r="F199" s="371">
        <v>0</v>
      </c>
      <c r="H199" s="344">
        <v>0</v>
      </c>
      <c r="I199" s="344">
        <v>0</v>
      </c>
      <c r="J199" s="375">
        <v>0</v>
      </c>
      <c r="K199" s="313"/>
      <c r="L199" s="380">
        <v>0</v>
      </c>
      <c r="M199" s="380">
        <v>0</v>
      </c>
      <c r="N199" s="382">
        <v>0</v>
      </c>
      <c r="O199" s="323">
        <f t="shared" si="2"/>
        <v>0</v>
      </c>
    </row>
    <row r="200" spans="1:15" x14ac:dyDescent="0.2">
      <c r="A200" s="2" t="s">
        <v>449</v>
      </c>
      <c r="B200" s="42"/>
      <c r="C200" s="42" t="s">
        <v>496</v>
      </c>
      <c r="D200" s="370">
        <v>0</v>
      </c>
      <c r="E200" s="370">
        <v>0</v>
      </c>
      <c r="F200" s="371">
        <v>0</v>
      </c>
      <c r="H200" s="344">
        <v>0</v>
      </c>
      <c r="I200" s="344">
        <v>0</v>
      </c>
      <c r="J200" s="375">
        <v>0</v>
      </c>
      <c r="K200" s="313"/>
      <c r="L200" s="380">
        <v>0</v>
      </c>
      <c r="M200" s="380">
        <v>0</v>
      </c>
      <c r="N200" s="382">
        <v>0</v>
      </c>
      <c r="O200" s="323">
        <f t="shared" si="2"/>
        <v>0</v>
      </c>
    </row>
    <row r="201" spans="1:15" x14ac:dyDescent="0.2">
      <c r="A201" s="41" t="s">
        <v>451</v>
      </c>
      <c r="B201" s="42"/>
      <c r="C201" s="42" t="s">
        <v>452</v>
      </c>
      <c r="D201" s="370">
        <v>0</v>
      </c>
      <c r="E201" s="370">
        <v>5639.1</v>
      </c>
      <c r="F201" s="371">
        <v>5639.1</v>
      </c>
      <c r="H201" s="344">
        <v>0</v>
      </c>
      <c r="I201" s="344">
        <v>5769.24</v>
      </c>
      <c r="J201" s="375">
        <v>5769.24</v>
      </c>
      <c r="K201" s="313"/>
      <c r="L201" s="380">
        <v>0</v>
      </c>
      <c r="M201" s="380">
        <v>5769.24</v>
      </c>
      <c r="N201" s="382">
        <v>5769.24</v>
      </c>
      <c r="O201" s="323">
        <f t="shared" ref="O201:O207" si="3">+N201-J201</f>
        <v>0</v>
      </c>
    </row>
    <row r="202" spans="1:15" x14ac:dyDescent="0.2">
      <c r="A202" s="41" t="s">
        <v>453</v>
      </c>
      <c r="B202" s="42"/>
      <c r="C202" s="42" t="s">
        <v>454</v>
      </c>
      <c r="D202" s="370">
        <v>0</v>
      </c>
      <c r="E202" s="370">
        <v>9398.5</v>
      </c>
      <c r="F202" s="371">
        <v>9398.5</v>
      </c>
      <c r="H202" s="344">
        <v>0</v>
      </c>
      <c r="I202" s="344">
        <v>0</v>
      </c>
      <c r="J202" s="375">
        <v>0</v>
      </c>
      <c r="K202" s="313"/>
      <c r="L202" s="380">
        <v>0</v>
      </c>
      <c r="M202" s="380">
        <v>0</v>
      </c>
      <c r="N202" s="382">
        <v>0</v>
      </c>
      <c r="O202" s="323">
        <f t="shared" si="3"/>
        <v>0</v>
      </c>
    </row>
    <row r="203" spans="1:15" x14ac:dyDescent="0.2">
      <c r="A203" s="41" t="s">
        <v>455</v>
      </c>
      <c r="B203" s="42"/>
      <c r="C203" s="42" t="s">
        <v>456</v>
      </c>
      <c r="D203" s="370">
        <v>0</v>
      </c>
      <c r="E203" s="370">
        <v>11278.2</v>
      </c>
      <c r="F203" s="371">
        <v>11278.2</v>
      </c>
      <c r="H203" s="344">
        <v>0</v>
      </c>
      <c r="I203" s="344">
        <v>0</v>
      </c>
      <c r="J203" s="375">
        <v>0</v>
      </c>
      <c r="K203" s="313"/>
      <c r="L203" s="380">
        <v>0</v>
      </c>
      <c r="M203" s="380">
        <v>0</v>
      </c>
      <c r="N203" s="382">
        <v>0</v>
      </c>
      <c r="O203" s="323">
        <f t="shared" si="3"/>
        <v>0</v>
      </c>
    </row>
    <row r="204" spans="1:15" x14ac:dyDescent="0.2">
      <c r="A204" s="43" t="s">
        <v>457</v>
      </c>
      <c r="B204" s="42"/>
      <c r="C204" s="42" t="s">
        <v>458</v>
      </c>
      <c r="D204" s="370">
        <v>0</v>
      </c>
      <c r="E204" s="370">
        <v>0</v>
      </c>
      <c r="F204" s="371">
        <v>0</v>
      </c>
      <c r="H204" s="344">
        <v>0</v>
      </c>
      <c r="I204" s="344">
        <v>0</v>
      </c>
      <c r="J204" s="375">
        <v>0</v>
      </c>
      <c r="K204" s="313"/>
      <c r="L204" s="380">
        <v>0</v>
      </c>
      <c r="M204" s="380">
        <v>0</v>
      </c>
      <c r="N204" s="382">
        <v>0</v>
      </c>
      <c r="O204" s="323">
        <f t="shared" si="3"/>
        <v>0</v>
      </c>
    </row>
    <row r="205" spans="1:15" x14ac:dyDescent="0.2">
      <c r="A205" s="43" t="s">
        <v>459</v>
      </c>
      <c r="B205" s="42"/>
      <c r="C205" s="42" t="s">
        <v>460</v>
      </c>
      <c r="D205" s="370">
        <v>0</v>
      </c>
      <c r="E205" s="370">
        <v>5639.1</v>
      </c>
      <c r="F205" s="371">
        <v>5639.1</v>
      </c>
      <c r="H205" s="344">
        <v>0</v>
      </c>
      <c r="I205" s="344">
        <v>0</v>
      </c>
      <c r="J205" s="375">
        <v>0</v>
      </c>
      <c r="K205" s="313"/>
      <c r="L205" s="380">
        <v>0</v>
      </c>
      <c r="M205" s="380">
        <v>0</v>
      </c>
      <c r="N205" s="382">
        <v>0</v>
      </c>
      <c r="O205" s="323">
        <f t="shared" si="3"/>
        <v>0</v>
      </c>
    </row>
    <row r="206" spans="1:15" x14ac:dyDescent="0.2">
      <c r="A206" s="43" t="s">
        <v>564</v>
      </c>
      <c r="B206" s="42"/>
      <c r="C206" s="42" t="s">
        <v>570</v>
      </c>
      <c r="D206" s="370">
        <v>184000</v>
      </c>
      <c r="E206" s="370">
        <v>0</v>
      </c>
      <c r="F206" s="371">
        <v>184000</v>
      </c>
      <c r="H206" s="344">
        <v>108340</v>
      </c>
      <c r="I206" s="344">
        <v>0</v>
      </c>
      <c r="J206" s="375">
        <v>108340</v>
      </c>
      <c r="K206" s="313"/>
      <c r="L206" s="380">
        <v>108340</v>
      </c>
      <c r="M206" s="380">
        <v>0</v>
      </c>
      <c r="N206" s="382">
        <v>108340</v>
      </c>
      <c r="O206" s="323">
        <f t="shared" si="3"/>
        <v>0</v>
      </c>
    </row>
    <row r="207" spans="1:15" ht="13.5" thickBot="1" x14ac:dyDescent="0.25">
      <c r="A207" s="50" t="s">
        <v>581</v>
      </c>
      <c r="B207" s="42"/>
      <c r="C207" s="12" t="s">
        <v>582</v>
      </c>
      <c r="D207" s="370">
        <v>5400</v>
      </c>
      <c r="E207" s="370">
        <v>5639.1</v>
      </c>
      <c r="F207" s="371">
        <v>11039.1</v>
      </c>
      <c r="H207" s="344">
        <v>0</v>
      </c>
      <c r="I207" s="344">
        <v>0</v>
      </c>
      <c r="J207" s="375">
        <v>0</v>
      </c>
      <c r="K207" s="313"/>
      <c r="L207" s="380">
        <v>0</v>
      </c>
      <c r="M207" s="380">
        <v>0</v>
      </c>
      <c r="N207" s="382">
        <v>0</v>
      </c>
      <c r="O207" s="323">
        <f t="shared" si="3"/>
        <v>0</v>
      </c>
    </row>
    <row r="208" spans="1:15" ht="13.5" thickBot="1" x14ac:dyDescent="0.25">
      <c r="A208" s="24"/>
      <c r="B208" s="25"/>
      <c r="C208" s="26"/>
      <c r="D208" s="372">
        <f>SUM(D6:D207)</f>
        <v>8570400</v>
      </c>
      <c r="E208" s="372">
        <f>SUM(E6:E207)</f>
        <v>250000.00000000006</v>
      </c>
      <c r="F208" s="373">
        <f>D208+E208</f>
        <v>8820400</v>
      </c>
      <c r="G208" s="390"/>
      <c r="H208" s="351">
        <f t="shared" ref="H208:O208" si="4">SUM(H6:H207)</f>
        <v>6500765.6399999997</v>
      </c>
      <c r="I208" s="376">
        <f t="shared" si="4"/>
        <v>2188574.5900000003</v>
      </c>
      <c r="J208" s="377">
        <f t="shared" si="4"/>
        <v>8689340.2300000004</v>
      </c>
      <c r="K208" s="314"/>
      <c r="L208" s="352">
        <f t="shared" si="4"/>
        <v>6262148.7200000007</v>
      </c>
      <c r="M208" s="352">
        <f t="shared" si="4"/>
        <v>1961709.43</v>
      </c>
      <c r="N208" s="383">
        <f t="shared" si="4"/>
        <v>8223858.1500000004</v>
      </c>
      <c r="O208" s="386">
        <f t="shared" si="4"/>
        <v>-465482.08000000019</v>
      </c>
    </row>
    <row r="210" spans="4:6" x14ac:dyDescent="0.2">
      <c r="D210" s="92"/>
      <c r="E210" s="92"/>
      <c r="F210" s="92"/>
    </row>
    <row r="212" spans="4:6" x14ac:dyDescent="0.2">
      <c r="D212" s="92"/>
      <c r="E212" s="92"/>
      <c r="F212" s="92"/>
    </row>
    <row r="213" spans="4:6" x14ac:dyDescent="0.2">
      <c r="D213" s="92"/>
      <c r="E213" s="92"/>
      <c r="F213" s="92"/>
    </row>
    <row r="214" spans="4:6" x14ac:dyDescent="0.2">
      <c r="D214" s="92"/>
      <c r="E214" s="92"/>
      <c r="F214" s="92"/>
    </row>
    <row r="215" spans="4:6" x14ac:dyDescent="0.2">
      <c r="D215" s="92"/>
      <c r="E215" s="92"/>
      <c r="F215" s="92"/>
    </row>
    <row r="216" spans="4:6" x14ac:dyDescent="0.2">
      <c r="D216" s="92"/>
      <c r="E216" s="92"/>
      <c r="F216" s="92"/>
    </row>
    <row r="217" spans="4:6" x14ac:dyDescent="0.2">
      <c r="D217" s="92"/>
      <c r="E217" s="92"/>
      <c r="F217" s="92"/>
    </row>
    <row r="218" spans="4:6" x14ac:dyDescent="0.2">
      <c r="D218" s="92"/>
      <c r="E218" s="92"/>
      <c r="F218" s="92"/>
    </row>
    <row r="219" spans="4:6" x14ac:dyDescent="0.2">
      <c r="D219" s="92"/>
      <c r="E219" s="92"/>
      <c r="F219" s="92"/>
    </row>
    <row r="220" spans="4:6" x14ac:dyDescent="0.2">
      <c r="D220" s="82"/>
      <c r="E220" s="82"/>
      <c r="F220" s="82"/>
    </row>
    <row r="221" spans="4:6" x14ac:dyDescent="0.2">
      <c r="D221" s="82"/>
      <c r="E221" s="82"/>
      <c r="F221" s="82"/>
    </row>
  </sheetData>
  <mergeCells count="3">
    <mergeCell ref="D5:F5"/>
    <mergeCell ref="H5:J5"/>
    <mergeCell ref="L5:N5"/>
  </mergeCells>
  <phoneticPr fontId="9" type="noConversion"/>
  <conditionalFormatting sqref="H5 D8:F207">
    <cfRule type="cellIs" dxfId="3" priority="12" stopIfTrue="1" operator="equal">
      <formula>0</formula>
    </cfRule>
  </conditionalFormatting>
  <conditionalFormatting sqref="H4:I4">
    <cfRule type="cellIs" dxfId="2" priority="2" stopIfTrue="1" operator="equal">
      <formula>0</formula>
    </cfRule>
  </conditionalFormatting>
  <conditionalFormatting sqref="K5:L5">
    <cfRule type="cellIs" dxfId="1" priority="1" stopIfTrue="1" operator="equal">
      <formula>0</formula>
    </cfRule>
  </conditionalFormatting>
  <conditionalFormatting sqref="L8:M207">
    <cfRule type="cellIs" dxfId="0" priority="3" stopIfTrue="1" operator="equal">
      <formula>0</formula>
    </cfRule>
  </conditionalFormatting>
  <pageMargins left="0.75" right="0.75" top="1" bottom="1" header="0.5" footer="0.5"/>
  <pageSetup fitToHeight="0" orientation="landscape" r:id="rId1"/>
  <headerFooter alignWithMargins="0">
    <oddFooter>&amp;LCDE, Public School Finance&amp;C&amp;P&amp;R&amp;D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675B2F312CEF4B9DFD32BED50ACEE3" ma:contentTypeVersion="2" ma:contentTypeDescription="Create a new document." ma:contentTypeScope="" ma:versionID="a2347601445c3aa5420d3b565ea836c9">
  <xsd:schema xmlns:xsd="http://www.w3.org/2001/XMLSchema" xmlns:xs="http://www.w3.org/2001/XMLSchema" xmlns:p="http://schemas.microsoft.com/office/2006/metadata/properties" xmlns:ns3="3daf01fd-73c0-4412-afae-17d1396a5b9a" targetNamespace="http://schemas.microsoft.com/office/2006/metadata/properties" ma:root="true" ma:fieldsID="27273e7746008e34dec95e461f11557f" ns3:_="">
    <xsd:import namespace="3daf01fd-73c0-4412-afae-17d1396a5b9a"/>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af01fd-73c0-4412-afae-17d1396a5b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742722-685C-419F-BAD9-4EA756AD2A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af01fd-73c0-4412-afae-17d1396a5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AFD0C9-C400-40F0-90C2-3886A2669194}">
  <ds:schemaRefs>
    <ds:schemaRef ds:uri="http://schemas.microsoft.com/sharepoint/v3/contenttype/forms"/>
  </ds:schemaRefs>
</ds:datastoreItem>
</file>

<file path=customXml/itemProps3.xml><?xml version="1.0" encoding="utf-8"?>
<ds:datastoreItem xmlns:ds="http://schemas.openxmlformats.org/officeDocument/2006/customXml" ds:itemID="{0F136875-A7CE-4C44-902C-B1A09B238CD5}">
  <ds:schemaRefs>
    <ds:schemaRef ds:uri="http://purl.org/dc/terms/"/>
    <ds:schemaRef ds:uri="3daf01fd-73c0-4412-afae-17d1396a5b9a"/>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Summary Comparison</vt:lpstr>
      <vt:lpstr>SpEd</vt:lpstr>
      <vt:lpstr>GT</vt:lpstr>
      <vt:lpstr>ELPA</vt:lpstr>
      <vt:lpstr>Transportation</vt:lpstr>
      <vt:lpstr>Small Attendance</vt:lpstr>
      <vt:lpstr>CTA</vt:lpstr>
      <vt:lpstr>Comp Health</vt:lpstr>
      <vt:lpstr>Expelled At-Risk</vt:lpstr>
      <vt:lpstr>'Summary Comparison'!Print_Area</vt:lpstr>
      <vt:lpstr>'Comp Health'!Print_Titles</vt:lpstr>
      <vt:lpstr>CTA!Print_Titles</vt:lpstr>
      <vt:lpstr>ELPA!Print_Titles</vt:lpstr>
      <vt:lpstr>'Expelled At-Risk'!Print_Titles</vt:lpstr>
      <vt:lpstr>GT!Print_Titles</vt:lpstr>
      <vt:lpstr>'Small Attendance'!Print_Titles</vt:lpstr>
      <vt:lpstr>SpEd!Print_Titles</vt:lpstr>
      <vt:lpstr>Transportation!Print_Titles</vt:lpstr>
    </vt:vector>
  </TitlesOfParts>
  <Company>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christensen_t</dc:creator>
  <cp:lastModifiedBy>Wiedemer, Kelly</cp:lastModifiedBy>
  <cp:lastPrinted>2017-10-04T16:27:59Z</cp:lastPrinted>
  <dcterms:created xsi:type="dcterms:W3CDTF">2007-08-21T16:47:05Z</dcterms:created>
  <dcterms:modified xsi:type="dcterms:W3CDTF">2023-09-27T16:08:29Z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0x010100E6675B2F312CEF4B9DFD32BED50ACEE3</vt:lpwstr>
  </property>
</Properties>
</file>