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anders_b\Desktop\"/>
    </mc:Choice>
  </mc:AlternateContent>
  <xr:revisionPtr revIDLastSave="0" documentId="13_ncr:1_{180DF84C-F6E4-40BF-8652-F06005C568F5}" xr6:coauthVersionLast="47" xr6:coauthVersionMax="47" xr10:uidLastSave="{00000000-0000-0000-0000-000000000000}"/>
  <workbookProtection workbookAlgorithmName="SHA-512" workbookHashValue="XovPc/Cg7H3XhzSqlWIGUiaojeCjltSiNBXqCKuDyOsICd4l9Na0bzk+Bax6oS5lY+rExdp2Es2YDtkWp1ilxg==" workbookSaltValue="JxQDbT6pQqecXzi53MnIIQ==" workbookSpinCount="100000" lockStructure="1"/>
  <bookViews>
    <workbookView xWindow="-108" yWindow="-108" windowWidth="23256" windowHeight="12576" activeTab="1" xr2:uid="{55537E4A-7A1D-41BC-A0CE-6FE8601C84EC}"/>
  </bookViews>
  <sheets>
    <sheet name="How to" sheetId="1" r:id="rId1"/>
    <sheet name="Participation" sheetId="2" r:id="rId2"/>
    <sheet name="Local Data" sheetId="6" r:id="rId3"/>
    <sheet name="Rating and Points" sheetId="7" r:id="rId4"/>
    <sheet name="Reference" sheetId="8" state="hidden" r:id="rId5"/>
  </sheets>
  <definedNames>
    <definedName name="Grade1_Assessments">#REF!</definedName>
    <definedName name="Grade10_Assessments">#REF!</definedName>
    <definedName name="Grade11_Assessments">#REF!</definedName>
    <definedName name="Grade12_Assessments">#REF!</definedName>
    <definedName name="Grade2_Assessments">#REF!</definedName>
    <definedName name="Grade3_Assessments">#REF!</definedName>
    <definedName name="Grade4_Assessments">#REF!</definedName>
    <definedName name="Grade5_Assessments">#REF!</definedName>
    <definedName name="Grade6_Assessments">#REF!</definedName>
    <definedName name="Grade7_Assessments">#REF!</definedName>
    <definedName name="Grade8_Assessments">#REF!</definedName>
    <definedName name="Grade9_Assessments">#REF!</definedName>
    <definedName name="K_Assessm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7" i="6" l="1"/>
  <c r="N70" i="6"/>
  <c r="N59" i="6"/>
  <c r="N51" i="6"/>
  <c r="N25" i="6"/>
  <c r="N24" i="6"/>
  <c r="N23" i="6"/>
  <c r="N14" i="6"/>
  <c r="N13" i="6"/>
  <c r="N6" i="6"/>
  <c r="N5" i="6"/>
  <c r="M89" i="6"/>
  <c r="N89" i="6" s="1"/>
  <c r="M88" i="6"/>
  <c r="N88" i="6" s="1"/>
  <c r="M87" i="6"/>
  <c r="N87" i="6" s="1"/>
  <c r="M86" i="6"/>
  <c r="N86" i="6" s="1"/>
  <c r="M85" i="6"/>
  <c r="N85" i="6" s="1"/>
  <c r="M84" i="6"/>
  <c r="N84" i="6" s="1"/>
  <c r="M83" i="6"/>
  <c r="N83" i="6" s="1"/>
  <c r="M82" i="6"/>
  <c r="N82" i="6" s="1"/>
  <c r="M81" i="6"/>
  <c r="N81" i="6" s="1"/>
  <c r="M80" i="6"/>
  <c r="N80" i="6" s="1"/>
  <c r="M79" i="6"/>
  <c r="N79" i="6" s="1"/>
  <c r="M77" i="6"/>
  <c r="M78" i="6"/>
  <c r="N78" i="6" s="1"/>
  <c r="K3" i="6"/>
  <c r="M73" i="6"/>
  <c r="N73" i="6" s="1"/>
  <c r="M72" i="6"/>
  <c r="N72" i="6" s="1"/>
  <c r="M71" i="6"/>
  <c r="N71" i="6" s="1"/>
  <c r="M70" i="6"/>
  <c r="M69" i="6"/>
  <c r="N69" i="6" s="1"/>
  <c r="M68" i="6"/>
  <c r="N68" i="6" s="1"/>
  <c r="M67" i="6"/>
  <c r="N67" i="6" s="1"/>
  <c r="M66" i="6"/>
  <c r="N66" i="6" s="1"/>
  <c r="M65" i="6"/>
  <c r="N65" i="6" s="1"/>
  <c r="M64" i="6"/>
  <c r="N64" i="6" s="1"/>
  <c r="M60" i="6"/>
  <c r="N60" i="6" s="1"/>
  <c r="M59" i="6"/>
  <c r="M58" i="6"/>
  <c r="N58" i="6" s="1"/>
  <c r="M57" i="6"/>
  <c r="N57" i="6" s="1"/>
  <c r="M56" i="6"/>
  <c r="N56" i="6" s="1"/>
  <c r="M55" i="6"/>
  <c r="N55" i="6" s="1"/>
  <c r="M54" i="6"/>
  <c r="N54" i="6" s="1"/>
  <c r="M53" i="6"/>
  <c r="N53" i="6" s="1"/>
  <c r="M52" i="6"/>
  <c r="N52" i="6" s="1"/>
  <c r="M51" i="6"/>
  <c r="M50" i="6"/>
  <c r="N50" i="6" s="1"/>
  <c r="M49" i="6"/>
  <c r="N49" i="6" s="1"/>
  <c r="M44" i="6"/>
  <c r="N44" i="6" s="1"/>
  <c r="M43" i="6"/>
  <c r="N43" i="6" s="1"/>
  <c r="M42" i="6"/>
  <c r="N42" i="6" s="1"/>
  <c r="M41" i="6"/>
  <c r="N41" i="6" s="1"/>
  <c r="M40" i="6"/>
  <c r="N40" i="6" s="1"/>
  <c r="M39" i="6"/>
  <c r="N39" i="6" s="1"/>
  <c r="M38" i="6"/>
  <c r="N38" i="6" s="1"/>
  <c r="M37" i="6"/>
  <c r="N37" i="6" s="1"/>
  <c r="M36" i="6"/>
  <c r="N36" i="6" s="1"/>
  <c r="M35" i="6"/>
  <c r="N35" i="6" s="1"/>
  <c r="M34" i="6"/>
  <c r="N34" i="6" s="1"/>
  <c r="M33" i="6"/>
  <c r="N33" i="6" s="1"/>
  <c r="M32" i="6"/>
  <c r="N32" i="6" s="1"/>
  <c r="M15" i="6"/>
  <c r="N15" i="6" s="1"/>
  <c r="M14" i="6"/>
  <c r="M13" i="6"/>
  <c r="M12" i="6"/>
  <c r="N12" i="6" s="1"/>
  <c r="M11" i="6"/>
  <c r="N11" i="6" s="1"/>
  <c r="M10" i="6"/>
  <c r="N10" i="6" s="1"/>
  <c r="M9" i="6"/>
  <c r="N9" i="6" s="1"/>
  <c r="M8" i="6"/>
  <c r="N8" i="6" s="1"/>
  <c r="M7" i="6"/>
  <c r="N7" i="6" s="1"/>
  <c r="M6" i="6"/>
  <c r="M5" i="6"/>
  <c r="M4" i="6"/>
  <c r="N4" i="6" s="1"/>
  <c r="M3" i="6"/>
  <c r="N3" i="6" s="1"/>
  <c r="M28" i="6"/>
  <c r="N28" i="6" s="1"/>
  <c r="M27" i="6"/>
  <c r="N27" i="6" s="1"/>
  <c r="M26" i="6"/>
  <c r="N26" i="6" s="1"/>
  <c r="M25" i="6"/>
  <c r="M24" i="6"/>
  <c r="M23" i="6"/>
  <c r="M22" i="6"/>
  <c r="N22" i="6" s="1"/>
  <c r="M21" i="6"/>
  <c r="N21" i="6" s="1"/>
  <c r="M20" i="6"/>
  <c r="N20" i="6" s="1"/>
  <c r="M19" i="6"/>
  <c r="N19" i="6" s="1"/>
  <c r="E78" i="6"/>
  <c r="F78" i="6"/>
  <c r="G78" i="6"/>
  <c r="H78" i="6"/>
  <c r="I78" i="6"/>
  <c r="J78" i="6"/>
  <c r="E79" i="6"/>
  <c r="F79" i="6"/>
  <c r="G79" i="6"/>
  <c r="H79" i="6"/>
  <c r="I79" i="6"/>
  <c r="J79" i="6"/>
  <c r="E80" i="6"/>
  <c r="F80" i="6"/>
  <c r="G80" i="6"/>
  <c r="H80" i="6"/>
  <c r="I80" i="6"/>
  <c r="J80" i="6"/>
  <c r="E81" i="6"/>
  <c r="F81" i="6"/>
  <c r="G81" i="6"/>
  <c r="H81" i="6"/>
  <c r="I81" i="6"/>
  <c r="J81" i="6"/>
  <c r="E82" i="6"/>
  <c r="F82" i="6"/>
  <c r="G82" i="6"/>
  <c r="H82" i="6"/>
  <c r="I82" i="6"/>
  <c r="J82" i="6"/>
  <c r="E83" i="6"/>
  <c r="F83" i="6"/>
  <c r="G83" i="6"/>
  <c r="H83" i="6"/>
  <c r="I83" i="6"/>
  <c r="J83" i="6"/>
  <c r="E84" i="6"/>
  <c r="F84" i="6"/>
  <c r="G84" i="6"/>
  <c r="H84" i="6"/>
  <c r="I84" i="6"/>
  <c r="J84" i="6"/>
  <c r="E85" i="6"/>
  <c r="F85" i="6"/>
  <c r="G85" i="6"/>
  <c r="H85" i="6"/>
  <c r="I85" i="6"/>
  <c r="J85" i="6"/>
  <c r="E86" i="6"/>
  <c r="F86" i="6"/>
  <c r="G86" i="6"/>
  <c r="H86" i="6"/>
  <c r="I86" i="6"/>
  <c r="J86" i="6"/>
  <c r="E87" i="6"/>
  <c r="F87" i="6"/>
  <c r="G87" i="6"/>
  <c r="H87" i="6"/>
  <c r="I87" i="6"/>
  <c r="J87" i="6"/>
  <c r="E88" i="6"/>
  <c r="F88" i="6"/>
  <c r="G88" i="6"/>
  <c r="H88" i="6"/>
  <c r="I88" i="6"/>
  <c r="J88" i="6"/>
  <c r="E89" i="6"/>
  <c r="F89" i="6"/>
  <c r="G89" i="6"/>
  <c r="H89" i="6"/>
  <c r="I89" i="6"/>
  <c r="J89" i="6"/>
  <c r="J77" i="6"/>
  <c r="I77" i="6"/>
  <c r="H77" i="6"/>
  <c r="G77" i="6"/>
  <c r="F77" i="6"/>
  <c r="E77" i="6"/>
  <c r="E65" i="6"/>
  <c r="F65" i="6"/>
  <c r="G65" i="6"/>
  <c r="H65" i="6"/>
  <c r="I65" i="6"/>
  <c r="J65" i="6"/>
  <c r="E66" i="6"/>
  <c r="F66" i="6"/>
  <c r="G66" i="6"/>
  <c r="H66" i="6"/>
  <c r="I66" i="6"/>
  <c r="J66" i="6"/>
  <c r="E67" i="6"/>
  <c r="F67" i="6"/>
  <c r="G67" i="6"/>
  <c r="H67" i="6"/>
  <c r="I67" i="6"/>
  <c r="J67" i="6"/>
  <c r="E68" i="6"/>
  <c r="F68" i="6"/>
  <c r="G68" i="6"/>
  <c r="H68" i="6"/>
  <c r="I68" i="6"/>
  <c r="J68" i="6"/>
  <c r="E69" i="6"/>
  <c r="F69" i="6"/>
  <c r="G69" i="6"/>
  <c r="H69" i="6"/>
  <c r="I69" i="6"/>
  <c r="J69" i="6"/>
  <c r="E70" i="6"/>
  <c r="F70" i="6"/>
  <c r="G70" i="6"/>
  <c r="H70" i="6"/>
  <c r="I70" i="6"/>
  <c r="J70" i="6"/>
  <c r="E71" i="6"/>
  <c r="F71" i="6"/>
  <c r="G71" i="6"/>
  <c r="H71" i="6"/>
  <c r="I71" i="6"/>
  <c r="J71" i="6"/>
  <c r="E72" i="6"/>
  <c r="F72" i="6"/>
  <c r="G72" i="6"/>
  <c r="H72" i="6"/>
  <c r="I72" i="6"/>
  <c r="J72" i="6"/>
  <c r="E73" i="6"/>
  <c r="F73" i="6"/>
  <c r="G73" i="6"/>
  <c r="H73" i="6"/>
  <c r="I73" i="6"/>
  <c r="J73" i="6"/>
  <c r="J64" i="6"/>
  <c r="I64" i="6"/>
  <c r="H64" i="6"/>
  <c r="G64" i="6"/>
  <c r="F64" i="6"/>
  <c r="E64" i="6"/>
  <c r="E49" i="6"/>
  <c r="F49" i="6"/>
  <c r="G49" i="6"/>
  <c r="H49" i="6"/>
  <c r="I49" i="6"/>
  <c r="J49" i="6"/>
  <c r="E50" i="6"/>
  <c r="F50" i="6"/>
  <c r="G50" i="6"/>
  <c r="H50" i="6"/>
  <c r="I50" i="6"/>
  <c r="J50" i="6"/>
  <c r="E51" i="6"/>
  <c r="F51" i="6"/>
  <c r="G51" i="6"/>
  <c r="H51" i="6"/>
  <c r="I51" i="6"/>
  <c r="J51" i="6"/>
  <c r="E52" i="6"/>
  <c r="F52" i="6"/>
  <c r="G52" i="6"/>
  <c r="H52" i="6"/>
  <c r="I52" i="6"/>
  <c r="J52" i="6"/>
  <c r="E53" i="6"/>
  <c r="F53" i="6"/>
  <c r="G53" i="6"/>
  <c r="H53" i="6"/>
  <c r="I53" i="6"/>
  <c r="J53" i="6"/>
  <c r="E54" i="6"/>
  <c r="F54" i="6"/>
  <c r="G54" i="6"/>
  <c r="H54" i="6"/>
  <c r="I54" i="6"/>
  <c r="J54" i="6"/>
  <c r="E55" i="6"/>
  <c r="F55" i="6"/>
  <c r="G55" i="6"/>
  <c r="H55" i="6"/>
  <c r="I55" i="6"/>
  <c r="J55" i="6"/>
  <c r="E56" i="6"/>
  <c r="F56" i="6"/>
  <c r="G56" i="6"/>
  <c r="H56" i="6"/>
  <c r="I56" i="6"/>
  <c r="J56" i="6"/>
  <c r="E57" i="6"/>
  <c r="F57" i="6"/>
  <c r="G57" i="6"/>
  <c r="H57" i="6"/>
  <c r="I57" i="6"/>
  <c r="J57" i="6"/>
  <c r="E58" i="6"/>
  <c r="F58" i="6"/>
  <c r="G58" i="6"/>
  <c r="H58" i="6"/>
  <c r="I58" i="6"/>
  <c r="J58" i="6"/>
  <c r="E59" i="6"/>
  <c r="F59" i="6"/>
  <c r="G59" i="6"/>
  <c r="H59" i="6"/>
  <c r="I59" i="6"/>
  <c r="J59" i="6"/>
  <c r="E60" i="6"/>
  <c r="F60" i="6"/>
  <c r="G60" i="6"/>
  <c r="H60" i="6"/>
  <c r="I60" i="6"/>
  <c r="J60" i="6"/>
  <c r="J48" i="6"/>
  <c r="I48" i="6"/>
  <c r="H48" i="6"/>
  <c r="G48" i="6"/>
  <c r="F48" i="6"/>
  <c r="E48" i="6"/>
  <c r="E33" i="6"/>
  <c r="F33" i="6"/>
  <c r="G33" i="6"/>
  <c r="H33" i="6"/>
  <c r="I33" i="6"/>
  <c r="J33" i="6"/>
  <c r="E34" i="6"/>
  <c r="F34" i="6"/>
  <c r="G34" i="6"/>
  <c r="H34" i="6"/>
  <c r="I34" i="6"/>
  <c r="J34" i="6"/>
  <c r="E35" i="6"/>
  <c r="F35" i="6"/>
  <c r="G35" i="6"/>
  <c r="H35" i="6"/>
  <c r="I35" i="6"/>
  <c r="J35" i="6"/>
  <c r="E36" i="6"/>
  <c r="F36" i="6"/>
  <c r="G36" i="6"/>
  <c r="H36" i="6"/>
  <c r="I36" i="6"/>
  <c r="J36" i="6"/>
  <c r="E37" i="6"/>
  <c r="F37" i="6"/>
  <c r="G37" i="6"/>
  <c r="H37" i="6"/>
  <c r="I37" i="6"/>
  <c r="J37" i="6"/>
  <c r="E38" i="6"/>
  <c r="F38" i="6"/>
  <c r="G38" i="6"/>
  <c r="H38" i="6"/>
  <c r="I38" i="6"/>
  <c r="J38" i="6"/>
  <c r="E39" i="6"/>
  <c r="F39" i="6"/>
  <c r="G39" i="6"/>
  <c r="H39" i="6"/>
  <c r="I39" i="6"/>
  <c r="J39" i="6"/>
  <c r="E40" i="6"/>
  <c r="F40" i="6"/>
  <c r="G40" i="6"/>
  <c r="H40" i="6"/>
  <c r="I40" i="6"/>
  <c r="J40" i="6"/>
  <c r="E41" i="6"/>
  <c r="F41" i="6"/>
  <c r="G41" i="6"/>
  <c r="H41" i="6"/>
  <c r="I41" i="6"/>
  <c r="J41" i="6"/>
  <c r="E42" i="6"/>
  <c r="F42" i="6"/>
  <c r="G42" i="6"/>
  <c r="H42" i="6"/>
  <c r="I42" i="6"/>
  <c r="J42" i="6"/>
  <c r="E43" i="6"/>
  <c r="F43" i="6"/>
  <c r="G43" i="6"/>
  <c r="H43" i="6"/>
  <c r="I43" i="6"/>
  <c r="J43" i="6"/>
  <c r="E44" i="6"/>
  <c r="F44" i="6"/>
  <c r="G44" i="6"/>
  <c r="H44" i="6"/>
  <c r="I44" i="6"/>
  <c r="J44" i="6"/>
  <c r="J32" i="6"/>
  <c r="I32" i="6"/>
  <c r="H32" i="6"/>
  <c r="G32" i="6"/>
  <c r="F32" i="6"/>
  <c r="E32" i="6"/>
  <c r="E20" i="6"/>
  <c r="F20" i="6"/>
  <c r="G20" i="6"/>
  <c r="H20" i="6"/>
  <c r="I20" i="6"/>
  <c r="J20" i="6"/>
  <c r="E21" i="6"/>
  <c r="F21" i="6"/>
  <c r="G21" i="6"/>
  <c r="H21" i="6"/>
  <c r="I21" i="6"/>
  <c r="J21" i="6"/>
  <c r="E22" i="6"/>
  <c r="F22" i="6"/>
  <c r="G22" i="6"/>
  <c r="H22" i="6"/>
  <c r="I22" i="6"/>
  <c r="J22" i="6"/>
  <c r="E23" i="6"/>
  <c r="F23" i="6"/>
  <c r="G23" i="6"/>
  <c r="H23" i="6"/>
  <c r="I23" i="6"/>
  <c r="J23" i="6"/>
  <c r="E24" i="6"/>
  <c r="F24" i="6"/>
  <c r="G24" i="6"/>
  <c r="H24" i="6"/>
  <c r="I24" i="6"/>
  <c r="J24" i="6"/>
  <c r="E25" i="6"/>
  <c r="F25" i="6"/>
  <c r="G25" i="6"/>
  <c r="H25" i="6"/>
  <c r="I25" i="6"/>
  <c r="J25" i="6"/>
  <c r="E26" i="6"/>
  <c r="F26" i="6"/>
  <c r="G26" i="6"/>
  <c r="H26" i="6"/>
  <c r="I26" i="6"/>
  <c r="J26" i="6"/>
  <c r="E27" i="6"/>
  <c r="F27" i="6"/>
  <c r="G27" i="6"/>
  <c r="H27" i="6"/>
  <c r="I27" i="6"/>
  <c r="J27" i="6"/>
  <c r="E28" i="6"/>
  <c r="F28" i="6"/>
  <c r="G28" i="6"/>
  <c r="H28" i="6"/>
  <c r="I28" i="6"/>
  <c r="J28" i="6"/>
  <c r="J19" i="6"/>
  <c r="I19" i="6"/>
  <c r="H19" i="6"/>
  <c r="G19" i="6"/>
  <c r="F19" i="6"/>
  <c r="E19" i="6"/>
  <c r="E4" i="6"/>
  <c r="F4" i="6"/>
  <c r="G4" i="6"/>
  <c r="H4" i="6"/>
  <c r="I4" i="6"/>
  <c r="J4" i="6"/>
  <c r="E5" i="6"/>
  <c r="F5" i="6"/>
  <c r="G5" i="6"/>
  <c r="H5" i="6"/>
  <c r="I5" i="6"/>
  <c r="J5" i="6"/>
  <c r="E6" i="6"/>
  <c r="F6" i="6"/>
  <c r="G6" i="6"/>
  <c r="H6" i="6"/>
  <c r="I6" i="6"/>
  <c r="J6" i="6"/>
  <c r="E7" i="6"/>
  <c r="F7" i="6"/>
  <c r="G7" i="6"/>
  <c r="H7" i="6"/>
  <c r="I7" i="6"/>
  <c r="J7" i="6"/>
  <c r="E8" i="6"/>
  <c r="F8" i="6"/>
  <c r="G8" i="6"/>
  <c r="H8" i="6"/>
  <c r="I8" i="6"/>
  <c r="J8" i="6"/>
  <c r="E9" i="6"/>
  <c r="F9" i="6"/>
  <c r="G9" i="6"/>
  <c r="H9" i="6"/>
  <c r="I9" i="6"/>
  <c r="J9" i="6"/>
  <c r="E10" i="6"/>
  <c r="F10" i="6"/>
  <c r="G10" i="6"/>
  <c r="H10" i="6"/>
  <c r="I10" i="6"/>
  <c r="J10" i="6"/>
  <c r="E11" i="6"/>
  <c r="F11" i="6"/>
  <c r="G11" i="6"/>
  <c r="H11" i="6"/>
  <c r="I11" i="6"/>
  <c r="J11" i="6"/>
  <c r="E12" i="6"/>
  <c r="F12" i="6"/>
  <c r="G12" i="6"/>
  <c r="H12" i="6"/>
  <c r="I12" i="6"/>
  <c r="J12" i="6"/>
  <c r="E13" i="6"/>
  <c r="F13" i="6"/>
  <c r="G13" i="6"/>
  <c r="H13" i="6"/>
  <c r="I13" i="6"/>
  <c r="J13" i="6"/>
  <c r="E14" i="6"/>
  <c r="F14" i="6"/>
  <c r="G14" i="6"/>
  <c r="H14" i="6"/>
  <c r="I14" i="6"/>
  <c r="J14" i="6"/>
  <c r="E15" i="6"/>
  <c r="F15" i="6"/>
  <c r="G15" i="6"/>
  <c r="H15" i="6"/>
  <c r="I15" i="6"/>
  <c r="J15" i="6"/>
  <c r="J3" i="6"/>
  <c r="I3" i="6"/>
  <c r="H3" i="6"/>
  <c r="G3" i="6"/>
  <c r="F3" i="6"/>
  <c r="E3" i="6"/>
  <c r="K89" i="6"/>
  <c r="K88" i="6"/>
  <c r="K87" i="6"/>
  <c r="K86" i="6"/>
  <c r="K85" i="6"/>
  <c r="K84" i="6"/>
  <c r="K83" i="6"/>
  <c r="K82" i="6"/>
  <c r="K81" i="6"/>
  <c r="K80" i="6"/>
  <c r="K79" i="6"/>
  <c r="K78" i="6"/>
  <c r="K77" i="6"/>
  <c r="K73" i="6"/>
  <c r="K72" i="6"/>
  <c r="K71" i="6"/>
  <c r="K70" i="6"/>
  <c r="K69" i="6"/>
  <c r="K68" i="6"/>
  <c r="K67" i="6"/>
  <c r="K66" i="6"/>
  <c r="K65" i="6"/>
  <c r="K64" i="6"/>
  <c r="K60" i="6"/>
  <c r="K59" i="6"/>
  <c r="K58" i="6"/>
  <c r="K57" i="6"/>
  <c r="K56" i="6"/>
  <c r="K55" i="6"/>
  <c r="K54" i="6"/>
  <c r="K53" i="6"/>
  <c r="K52" i="6"/>
  <c r="K51" i="6"/>
  <c r="K50" i="6"/>
  <c r="K49" i="6"/>
  <c r="K48" i="6"/>
  <c r="K44" i="6"/>
  <c r="K43" i="6"/>
  <c r="K42" i="6"/>
  <c r="K41" i="6"/>
  <c r="K40" i="6"/>
  <c r="K39" i="6"/>
  <c r="K38" i="6"/>
  <c r="K37" i="6"/>
  <c r="K36" i="6"/>
  <c r="K35" i="6"/>
  <c r="K34" i="6"/>
  <c r="K33" i="6"/>
  <c r="K32" i="6"/>
  <c r="K28" i="6"/>
  <c r="K27" i="6"/>
  <c r="K26" i="6"/>
  <c r="K25" i="6"/>
  <c r="K24" i="6"/>
  <c r="K23" i="6"/>
  <c r="K22" i="6"/>
  <c r="K21" i="6"/>
  <c r="K20" i="6"/>
  <c r="K19" i="6"/>
  <c r="K15" i="6"/>
  <c r="K14" i="6"/>
  <c r="K13" i="6"/>
  <c r="K12" i="6"/>
  <c r="K11" i="6"/>
  <c r="K10" i="6"/>
  <c r="K9" i="6"/>
  <c r="K8" i="6"/>
  <c r="K7" i="6"/>
  <c r="K6" i="6"/>
  <c r="K5" i="6"/>
  <c r="K4" i="6"/>
  <c r="H53" i="2"/>
  <c r="H52" i="2"/>
  <c r="H51" i="2"/>
  <c r="H50" i="2"/>
  <c r="I50" i="2" s="1"/>
  <c r="H49" i="2"/>
  <c r="H48" i="2"/>
  <c r="H47" i="2"/>
  <c r="I47" i="2" s="1"/>
  <c r="H46" i="2"/>
  <c r="H45" i="2"/>
  <c r="H44" i="2"/>
  <c r="H43" i="2"/>
  <c r="H42" i="2"/>
  <c r="I42" i="2" s="1"/>
  <c r="H41" i="2"/>
  <c r="H40" i="2"/>
  <c r="H39" i="2"/>
  <c r="I39" i="2" s="1"/>
  <c r="H38" i="2"/>
  <c r="H37" i="2"/>
  <c r="H36" i="2"/>
  <c r="H35" i="2"/>
  <c r="H34" i="2"/>
  <c r="I34" i="2" s="1"/>
  <c r="H33" i="2"/>
  <c r="H32" i="2"/>
  <c r="H31" i="2"/>
  <c r="I31" i="2" s="1"/>
  <c r="H30" i="2"/>
  <c r="H29" i="2"/>
  <c r="H28" i="2"/>
  <c r="H27" i="2"/>
  <c r="H26" i="2"/>
  <c r="I26" i="2" s="1"/>
  <c r="H25" i="2"/>
  <c r="H24" i="2"/>
  <c r="H23" i="2"/>
  <c r="I23" i="2" s="1"/>
  <c r="H22" i="2"/>
  <c r="H21" i="2"/>
  <c r="H20" i="2"/>
  <c r="H19" i="2"/>
  <c r="H18" i="2"/>
  <c r="I18" i="2" s="1"/>
  <c r="H17" i="2"/>
  <c r="H16" i="2"/>
  <c r="H15" i="2"/>
  <c r="I15" i="2" s="1"/>
  <c r="H14" i="2"/>
  <c r="H13" i="2"/>
  <c r="I13" i="2" s="1"/>
  <c r="H12" i="2"/>
  <c r="H11" i="2"/>
  <c r="I11" i="2" s="1"/>
  <c r="H10" i="2"/>
  <c r="H9" i="2"/>
  <c r="I9" i="2" s="1"/>
  <c r="H8" i="2"/>
  <c r="I8" i="2" s="1"/>
  <c r="H7" i="2"/>
  <c r="I7" i="2" s="1"/>
  <c r="H6" i="2"/>
  <c r="H5" i="2"/>
  <c r="I5" i="2" s="1"/>
  <c r="H4" i="2"/>
  <c r="I4" i="2" s="1"/>
  <c r="H3" i="2"/>
  <c r="H2" i="2"/>
  <c r="O16" i="2"/>
  <c r="P16" i="2" s="1"/>
  <c r="I53" i="2"/>
  <c r="I51" i="2"/>
  <c r="I49" i="2"/>
  <c r="I46" i="2"/>
  <c r="I44" i="2"/>
  <c r="I43" i="2"/>
  <c r="I41" i="2"/>
  <c r="I40" i="2"/>
  <c r="I37" i="2"/>
  <c r="I36" i="2"/>
  <c r="I33" i="2"/>
  <c r="I30" i="2"/>
  <c r="I29" i="2"/>
  <c r="I28" i="2"/>
  <c r="M48" i="6" s="1"/>
  <c r="N48" i="6" s="1"/>
  <c r="I27" i="2"/>
  <c r="I24" i="2"/>
  <c r="I22" i="2"/>
  <c r="I21" i="2"/>
  <c r="I20" i="2"/>
  <c r="I19" i="2"/>
  <c r="I17" i="2"/>
  <c r="I16" i="2"/>
  <c r="I14" i="2"/>
  <c r="I10" i="2"/>
  <c r="I6" i="2"/>
  <c r="I3" i="2"/>
  <c r="I2" i="2"/>
  <c r="O17" i="2"/>
  <c r="P17" i="2" s="1"/>
  <c r="O18" i="2"/>
  <c r="P18" i="2" s="1"/>
  <c r="O19" i="2"/>
  <c r="P19" i="2" s="1"/>
  <c r="O20" i="2"/>
  <c r="P20" i="2" s="1"/>
  <c r="O21" i="2"/>
  <c r="P21" i="2" s="1"/>
  <c r="O22" i="2"/>
  <c r="P22" i="2" s="1"/>
  <c r="O23" i="2"/>
  <c r="P23" i="2" s="1"/>
  <c r="O24" i="2"/>
  <c r="P24" i="2" s="1"/>
  <c r="O25" i="2"/>
  <c r="P25" i="2" s="1"/>
  <c r="O26" i="2"/>
  <c r="P26" i="2" s="1"/>
  <c r="O27" i="2"/>
  <c r="P27" i="2" s="1"/>
  <c r="D23" i="7" l="1"/>
  <c r="N16" i="2"/>
  <c r="N17" i="2"/>
  <c r="I25" i="2"/>
  <c r="I12" i="2"/>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18" i="8"/>
  <c r="A217" i="8"/>
  <c r="A215" i="8"/>
  <c r="A216" i="8"/>
  <c r="A214" i="8"/>
  <c r="A212" i="8"/>
  <c r="A213" i="8"/>
  <c r="A211" i="8"/>
  <c r="A209" i="8"/>
  <c r="A210" i="8"/>
  <c r="A208" i="8"/>
  <c r="A204" i="8"/>
  <c r="A205" i="8"/>
  <c r="A206" i="8"/>
  <c r="A207" i="8"/>
  <c r="A203" i="8"/>
  <c r="A199" i="8"/>
  <c r="A200" i="8"/>
  <c r="A201" i="8"/>
  <c r="A202" i="8"/>
  <c r="A198" i="8"/>
  <c r="A194" i="8"/>
  <c r="A195" i="8"/>
  <c r="A196" i="8"/>
  <c r="A197" i="8"/>
  <c r="A193" i="8"/>
  <c r="A189" i="8"/>
  <c r="A190" i="8"/>
  <c r="A191" i="8"/>
  <c r="A192" i="8"/>
  <c r="A188" i="8"/>
  <c r="A186" i="8"/>
  <c r="A187" i="8"/>
  <c r="A184" i="8"/>
  <c r="A185" i="8"/>
  <c r="A183" i="8"/>
  <c r="A179" i="8"/>
  <c r="A180" i="8"/>
  <c r="A181" i="8"/>
  <c r="A182" i="8"/>
  <c r="A178" i="8"/>
  <c r="A174" i="8"/>
  <c r="A175" i="8"/>
  <c r="A176" i="8"/>
  <c r="A177" i="8"/>
  <c r="A173" i="8"/>
  <c r="A171" i="8"/>
  <c r="A172" i="8"/>
  <c r="A169" i="8"/>
  <c r="A170" i="8"/>
  <c r="A168" i="8"/>
  <c r="A164" i="8"/>
  <c r="A165" i="8"/>
  <c r="A166" i="8"/>
  <c r="A167" i="8"/>
  <c r="A163" i="8"/>
  <c r="O26" i="6" l="1"/>
  <c r="O6" i="6"/>
  <c r="O28" i="6"/>
  <c r="O8" i="6"/>
  <c r="O22" i="6"/>
  <c r="O43" i="6"/>
  <c r="O35" i="6"/>
  <c r="O34" i="6"/>
  <c r="N21" i="2"/>
  <c r="B11" i="7"/>
  <c r="N20" i="2" l="1"/>
  <c r="O12" i="6"/>
  <c r="O10" i="6"/>
  <c r="N18" i="2"/>
  <c r="N19" i="2"/>
  <c r="O20" i="6"/>
  <c r="O37" i="6"/>
  <c r="O24" i="6"/>
  <c r="O41" i="6"/>
  <c r="O14" i="6"/>
  <c r="O5" i="6"/>
  <c r="O19" i="6"/>
  <c r="A43" i="8"/>
  <c r="A148" i="8"/>
  <c r="A147" i="8"/>
  <c r="A146" i="8"/>
  <c r="A145" i="8"/>
  <c r="A143" i="8"/>
  <c r="A144" i="8"/>
  <c r="A142" i="8"/>
  <c r="A140" i="8"/>
  <c r="A141" i="8"/>
  <c r="A139" i="8"/>
  <c r="A135" i="8"/>
  <c r="A136" i="8"/>
  <c r="A137" i="8"/>
  <c r="A138" i="8"/>
  <c r="A134" i="8"/>
  <c r="A130" i="8"/>
  <c r="A131" i="8"/>
  <c r="A132" i="8"/>
  <c r="A133" i="8"/>
  <c r="A129" i="8"/>
  <c r="A125" i="8"/>
  <c r="A126" i="8"/>
  <c r="A127" i="8"/>
  <c r="A128" i="8"/>
  <c r="A124" i="8"/>
  <c r="A120" i="8"/>
  <c r="A121" i="8"/>
  <c r="A122" i="8"/>
  <c r="A123" i="8"/>
  <c r="A119" i="8"/>
  <c r="A115" i="8"/>
  <c r="A116" i="8"/>
  <c r="A117" i="8"/>
  <c r="A118" i="8"/>
  <c r="A114" i="8"/>
  <c r="A110" i="8"/>
  <c r="A111" i="8"/>
  <c r="A112" i="8"/>
  <c r="A113" i="8"/>
  <c r="A109" i="8"/>
  <c r="A105" i="8"/>
  <c r="A106" i="8"/>
  <c r="A107" i="8"/>
  <c r="A108" i="8"/>
  <c r="A104" i="8"/>
  <c r="A101" i="8"/>
  <c r="A102" i="8"/>
  <c r="A103" i="8"/>
  <c r="A100" i="8"/>
  <c r="A98" i="8"/>
  <c r="A99" i="8"/>
  <c r="A97" i="8"/>
  <c r="O40" i="6" l="1"/>
  <c r="O38" i="6"/>
  <c r="O33" i="6"/>
  <c r="O44" i="6" l="1"/>
  <c r="O39" i="6"/>
  <c r="O36" i="6"/>
  <c r="O42" i="6"/>
  <c r="O32" i="6"/>
  <c r="E20" i="7" s="1"/>
  <c r="A72" i="8"/>
  <c r="A71" i="8"/>
  <c r="A70" i="8"/>
  <c r="A69" i="8"/>
  <c r="A68" i="8"/>
  <c r="A66" i="8"/>
  <c r="A67" i="8"/>
  <c r="A65" i="8"/>
  <c r="A63" i="8"/>
  <c r="A64" i="8"/>
  <c r="A62" i="8"/>
  <c r="A58" i="8"/>
  <c r="A59" i="8"/>
  <c r="A60" i="8"/>
  <c r="A61" i="8"/>
  <c r="A57" i="8"/>
  <c r="A53" i="8"/>
  <c r="A54" i="8"/>
  <c r="A55" i="8"/>
  <c r="A56" i="8"/>
  <c r="A52" i="8"/>
  <c r="A47" i="8"/>
  <c r="A48" i="8"/>
  <c r="A49" i="8"/>
  <c r="A50" i="8"/>
  <c r="A51" i="8"/>
  <c r="A42" i="8"/>
  <c r="A44" i="8"/>
  <c r="A45" i="8"/>
  <c r="A46" i="8"/>
  <c r="A37" i="8"/>
  <c r="A38" i="8"/>
  <c r="A39" i="8"/>
  <c r="A40" i="8"/>
  <c r="A41" i="8"/>
  <c r="A32" i="8"/>
  <c r="A33" i="8"/>
  <c r="A34" i="8"/>
  <c r="A35" i="8"/>
  <c r="A36" i="8"/>
  <c r="A27" i="8"/>
  <c r="A28" i="8"/>
  <c r="A29" i="8"/>
  <c r="A30" i="8"/>
  <c r="A31" i="8"/>
  <c r="A22" i="8"/>
  <c r="A23" i="8"/>
  <c r="A24" i="8"/>
  <c r="A25" i="8"/>
  <c r="A26" i="8"/>
  <c r="A17" i="8"/>
  <c r="A18" i="8"/>
  <c r="A19" i="8"/>
  <c r="A20" i="8"/>
  <c r="A21" i="8"/>
  <c r="I32" i="2"/>
  <c r="I35" i="2"/>
  <c r="I38" i="2"/>
  <c r="I45" i="2"/>
  <c r="I48" i="2"/>
  <c r="I52" i="2"/>
  <c r="L4" i="2" l="1"/>
  <c r="O88" i="6"/>
  <c r="O79" i="6"/>
  <c r="O80" i="6"/>
  <c r="O53" i="6"/>
  <c r="O59" i="6"/>
  <c r="O51" i="6"/>
  <c r="O64" i="6"/>
  <c r="O82" i="6"/>
  <c r="O50" i="6"/>
  <c r="O4" i="6"/>
  <c r="O11" i="6"/>
  <c r="L5" i="2"/>
  <c r="N5" i="2" s="1"/>
  <c r="L6" i="2"/>
  <c r="O84" i="6"/>
  <c r="O65" i="6"/>
  <c r="O83" i="6"/>
  <c r="O77" i="6"/>
  <c r="O71" i="6"/>
  <c r="O85" i="6"/>
  <c r="O81" i="6"/>
  <c r="N24" i="2"/>
  <c r="O57" i="6"/>
  <c r="O70" i="6"/>
  <c r="O49" i="6"/>
  <c r="O89" i="6"/>
  <c r="O56" i="6"/>
  <c r="O48" i="6"/>
  <c r="O73" i="6"/>
  <c r="O60" i="6"/>
  <c r="O87" i="6"/>
  <c r="O68" i="6"/>
  <c r="N27" i="2"/>
  <c r="O86" i="6"/>
  <c r="O78" i="6"/>
  <c r="N23" i="2"/>
  <c r="O54" i="6"/>
  <c r="O67" i="6"/>
  <c r="N26" i="2"/>
  <c r="N25" i="2"/>
  <c r="N22" i="2"/>
  <c r="E21" i="7"/>
  <c r="D21" i="7"/>
  <c r="M13" i="7"/>
  <c r="D20" i="7"/>
  <c r="M12" i="7"/>
  <c r="D22" i="7"/>
  <c r="M14" i="7"/>
  <c r="D19" i="7"/>
  <c r="L14" i="7"/>
  <c r="D18" i="7"/>
  <c r="L13" i="7"/>
  <c r="O27" i="6"/>
  <c r="O21" i="6"/>
  <c r="O25" i="6"/>
  <c r="E23" i="7" l="1"/>
  <c r="J12" i="7"/>
  <c r="O72" i="6"/>
  <c r="O69" i="6"/>
  <c r="O55" i="6"/>
  <c r="O58" i="6"/>
  <c r="O52" i="6"/>
  <c r="O66" i="6"/>
  <c r="L12" i="7"/>
  <c r="N6" i="2"/>
  <c r="M6" i="2"/>
  <c r="J14" i="7"/>
  <c r="F21" i="7"/>
  <c r="G21" i="7" s="1"/>
  <c r="F20" i="7"/>
  <c r="G20" i="7" s="1"/>
  <c r="D28" i="7"/>
  <c r="N4" i="2"/>
  <c r="N12" i="7"/>
  <c r="O13" i="7"/>
  <c r="M4" i="2"/>
  <c r="E2" i="7" s="1"/>
  <c r="O12" i="7"/>
  <c r="O7" i="6"/>
  <c r="O15" i="6"/>
  <c r="O9" i="6"/>
  <c r="O23" i="6"/>
  <c r="O13" i="6"/>
  <c r="J13" i="7"/>
  <c r="M5" i="2"/>
  <c r="N14" i="7"/>
  <c r="E27" i="7"/>
  <c r="D24" i="7"/>
  <c r="O14" i="7"/>
  <c r="E28" i="7"/>
  <c r="N13" i="7"/>
  <c r="D25" i="7"/>
  <c r="E26" i="7"/>
  <c r="D27" i="7"/>
  <c r="D26" i="7"/>
  <c r="E22" i="7"/>
  <c r="F22" i="7" s="1"/>
  <c r="G22" i="7" s="1"/>
  <c r="E24" i="7" l="1"/>
  <c r="F24" i="7" s="1"/>
  <c r="G24" i="7" s="1"/>
  <c r="E25" i="7"/>
  <c r="F25" i="7" s="1"/>
  <c r="G25" i="7" s="1"/>
  <c r="D17" i="7"/>
  <c r="O3" i="6"/>
  <c r="E17" i="7" s="1"/>
  <c r="F27" i="7"/>
  <c r="G27" i="7" s="1"/>
  <c r="F28" i="7"/>
  <c r="G28" i="7" s="1"/>
  <c r="F26" i="7"/>
  <c r="G26" i="7" s="1"/>
  <c r="K14" i="7"/>
  <c r="E3" i="7" s="1"/>
  <c r="K12" i="7"/>
  <c r="K13" i="7"/>
  <c r="E19" i="7"/>
  <c r="F19" i="7" s="1"/>
  <c r="G19" i="7" s="1"/>
  <c r="E18" i="7"/>
  <c r="F18" i="7" s="1"/>
  <c r="G18" i="7" s="1"/>
  <c r="D13" i="7" l="1"/>
  <c r="E13" i="7" s="1"/>
  <c r="D12" i="7"/>
  <c r="C12" i="7" s="1"/>
  <c r="F23" i="7"/>
  <c r="G23" i="7" s="1"/>
  <c r="F17" i="7"/>
  <c r="G17" i="7" s="1"/>
  <c r="C13" i="7" l="1"/>
  <c r="C11" i="7" s="1"/>
  <c r="D11" i="7" s="1"/>
  <c r="E11" i="7" s="1"/>
  <c r="E12" i="7"/>
  <c r="E4" i="7" l="1"/>
  <c r="E1" i="7" s="1"/>
</calcChain>
</file>

<file path=xl/sharedStrings.xml><?xml version="1.0" encoding="utf-8"?>
<sst xmlns="http://schemas.openxmlformats.org/spreadsheetml/2006/main" count="1579" uniqueCount="125">
  <si>
    <t>Achievement</t>
  </si>
  <si>
    <t>Grade</t>
  </si>
  <si>
    <t>Metric</t>
  </si>
  <si>
    <t>Rating</t>
  </si>
  <si>
    <t>K</t>
  </si>
  <si>
    <t>AimswebPlus</t>
  </si>
  <si>
    <t>Content Area</t>
  </si>
  <si>
    <t>NWEA_MAP</t>
  </si>
  <si>
    <t>i-Ready</t>
  </si>
  <si>
    <t>Scantron</t>
  </si>
  <si>
    <t>STAR</t>
  </si>
  <si>
    <t>ELA</t>
  </si>
  <si>
    <t>Select_Assessment</t>
  </si>
  <si>
    <t>Does Not Meet</t>
  </si>
  <si>
    <t>Approaching</t>
  </si>
  <si>
    <t>Meets</t>
  </si>
  <si>
    <t>Exceeds</t>
  </si>
  <si>
    <t>Reading</t>
  </si>
  <si>
    <t>Language Usage</t>
  </si>
  <si>
    <t>Indicator</t>
  </si>
  <si>
    <t>% Students Tested</t>
  </si>
  <si>
    <t>Met Participation Expectation</t>
  </si>
  <si>
    <t>Math</t>
  </si>
  <si>
    <t>Growth</t>
  </si>
  <si>
    <t>Domain</t>
  </si>
  <si>
    <t>DNM Cut</t>
  </si>
  <si>
    <t>Approaching Cut</t>
  </si>
  <si>
    <t>Meets Cut</t>
  </si>
  <si>
    <t>Exceeds Cut</t>
  </si>
  <si>
    <t>Points Possible</t>
  </si>
  <si>
    <t>Points Earned</t>
  </si>
  <si>
    <t>N/A</t>
  </si>
  <si>
    <t>Assessment List by Grade - ELA</t>
  </si>
  <si>
    <t>Reading Foundations</t>
  </si>
  <si>
    <t>Complete this section only if using NWEA MAP or Scantron</t>
  </si>
  <si>
    <t>2_NWEA_MAP</t>
  </si>
  <si>
    <t>2_Scantron</t>
  </si>
  <si>
    <t>3_NWEA_MAP</t>
  </si>
  <si>
    <t>3_Scantron</t>
  </si>
  <si>
    <t>4_NWEA_MAP</t>
  </si>
  <si>
    <t>4_Scantron</t>
  </si>
  <si>
    <t>5_NWEA_MAP</t>
  </si>
  <si>
    <t>5_Scantron</t>
  </si>
  <si>
    <t>6_NWEA_MAP</t>
  </si>
  <si>
    <t>6_Scantron</t>
  </si>
  <si>
    <t>7_NWEA_MAP</t>
  </si>
  <si>
    <t>7_Scantron</t>
  </si>
  <si>
    <t>8_NWEA_MAP</t>
  </si>
  <si>
    <t>8_Scantron</t>
  </si>
  <si>
    <t>9_NWEA_MAP</t>
  </si>
  <si>
    <t>10_NWEA_MAP</t>
  </si>
  <si>
    <t>11_NWEA_MAP</t>
  </si>
  <si>
    <t>Language Arts</t>
  </si>
  <si>
    <t>Mathematics</t>
  </si>
  <si>
    <t>Mean Composite Score</t>
  </si>
  <si>
    <t>Mean Final RIT Score</t>
  </si>
  <si>
    <t>Mean Final Scale Score</t>
  </si>
  <si>
    <t>Elementary</t>
  </si>
  <si>
    <t>Middle</t>
  </si>
  <si>
    <t>High</t>
  </si>
  <si>
    <t>EMH Level</t>
  </si>
  <si>
    <t>Total Points Possible</t>
  </si>
  <si>
    <t>Total Points Earned</t>
  </si>
  <si>
    <t>% Points Earned</t>
  </si>
  <si>
    <t>Overall</t>
  </si>
  <si>
    <t>Assessment List by Grade - Math/Acheivement</t>
  </si>
  <si>
    <t>Achievement ELA domains and cuts</t>
  </si>
  <si>
    <t>Achievement Math domains and cuts</t>
  </si>
  <si>
    <t>Assessment List by Grade - ELA/Growth</t>
  </si>
  <si>
    <t>Student Growth Percentiles</t>
  </si>
  <si>
    <t>2020 Norms Mean Growth</t>
  </si>
  <si>
    <t>Growth ELA domains and cuts</t>
  </si>
  <si>
    <t>Assessment List by Grade - Math/Growth</t>
  </si>
  <si>
    <t>Growth Math domains and cuts</t>
  </si>
  <si>
    <t>One Year's Growth Target Suggestion</t>
  </si>
  <si>
    <t>50th Percentile Gain</t>
  </si>
  <si>
    <t>STAR Student Growth Percentile</t>
  </si>
  <si>
    <t>Met Participation</t>
  </si>
  <si>
    <t>Met Data Requirements</t>
  </si>
  <si>
    <t>Met Overall Rating Requirement</t>
  </si>
  <si>
    <t>Eligible for Site Review</t>
  </si>
  <si>
    <t>EMH Levels represented</t>
  </si>
  <si>
    <t>Data Included?</t>
  </si>
  <si>
    <t>Data In all Indicators and Content Areas?</t>
  </si>
  <si>
    <t>Data Density</t>
  </si>
  <si>
    <t>Included</t>
  </si>
  <si>
    <t>Met Threshold</t>
  </si>
  <si>
    <t>Acadience</t>
  </si>
  <si>
    <t>K_Acadience</t>
  </si>
  <si>
    <t>1_Acadience</t>
  </si>
  <si>
    <t>2_Acadience</t>
  </si>
  <si>
    <t>3_Acadience</t>
  </si>
  <si>
    <t>4_Acadience</t>
  </si>
  <si>
    <t>5_Acadience</t>
  </si>
  <si>
    <t>6_Acadience</t>
  </si>
  <si>
    <t>Total Count</t>
  </si>
  <si>
    <t>Met Minimum N</t>
  </si>
  <si>
    <t>Median of Student Pathways</t>
  </si>
  <si>
    <t>N of Students Enrolled</t>
  </si>
  <si>
    <t>N of Students Tested</t>
  </si>
  <si>
    <t>Met   Minimum N</t>
  </si>
  <si>
    <t>DNM   Cut</t>
  </si>
  <si>
    <t>Local Student Results</t>
  </si>
  <si>
    <t>ACHIEVEMENT - English Language Arts (ELA) / Literacy</t>
  </si>
  <si>
    <t>ACHIEVEMENT - Mathematics</t>
  </si>
  <si>
    <t>GROWTH - English Language Arts (ELA) / Literacy</t>
  </si>
  <si>
    <t>GROWTH - Mathematics</t>
  </si>
  <si>
    <t>Points 
Earned</t>
  </si>
  <si>
    <t>Indicator Detail</t>
  </si>
  <si>
    <t>Overall and Indicator Rollups</t>
  </si>
  <si>
    <t># Grades Met Participation Expectation</t>
  </si>
  <si>
    <r>
      <t xml:space="preserve">Assessment
</t>
    </r>
    <r>
      <rPr>
        <b/>
        <i/>
        <sz val="11"/>
        <color theme="1"/>
        <rFont val="Calibri"/>
        <family val="2"/>
        <scheme val="minor"/>
      </rPr>
      <t>(This is a drop down, click cell to select)</t>
    </r>
  </si>
  <si>
    <t>This data template is intended to be used for traditional schools (non-AEC) schools submitting local data for the 2021 Request to Reconsider process. In order for your submission to be considered, this data template must be filled out completely.</t>
  </si>
  <si>
    <t>How to Use This Data Template</t>
  </si>
  <si>
    <t>Participation Tab</t>
  </si>
  <si>
    <t>Local Data Tab</t>
  </si>
  <si>
    <t>Ratings and Points Tab</t>
  </si>
  <si>
    <r>
      <t xml:space="preserve">N of Tested Students
</t>
    </r>
    <r>
      <rPr>
        <b/>
        <i/>
        <sz val="11"/>
        <color theme="1"/>
        <rFont val="Calibri"/>
        <family val="2"/>
        <scheme val="minor"/>
      </rPr>
      <t>(Populated from Partic tab)</t>
    </r>
  </si>
  <si>
    <t xml:space="preserve">This tab is used to determine the measure-level ratings and points for submitted local data. As noted above, local data will only have ratings and points calculated if that grade/content area meets or exceeds the 85% participation rate threshold. Local data can be entered for Achievement ELA, Achievement Math, Achievement Growth, and Math Growth. 
For ELA (both Achievement and Growth), there are two assessments which require data to be submitted for two different domains. Districts submitting data for NWEA MAP or Scantron will need to complete the first ELA data table for the Reading domain and will need to additionally complete the second ELA data table for the Language Usage/Language Arts domain. Districts using NWEA MAP or Scantron that do not complete both data tables for both Achievement and Growth will not progress in the request to reconsider process.
Data can only be entered in the purple-shaded columns. Select an assessment in Column D for a given grade level and content area; all cells in this column are dropdowns. Click on a cell to select one of the approved assessments. Only data from this list of approved assessments will be allowed for use in this data template. Note that consistency is expected in the assessments chosen. Assessment selection is grade-specific in recognition that assessment suites may differ between grades, especially in cases where READ Act assessments are used for grades K-3 and a different assessment is used for older grades. However, it is expected that all grades in a range will be submitted using the same assessment data, and that the assessments chosen for each grade for ELA will be the same as the assessments chosen for each grade for Math, where possible (recognizing that some assessments can only be used for ELA and not for Math).
Data can also be entered in column L for performance data for a given grade level/content area. Once entered, if that grade level/content area meets the 85% participation rate, the tab will automatically calculate a rating and assign points possible and points earned for this grade level/content area. The ratings and points are derived from the Does Not Meet/Approaching/Meets/Exceeds cut points for that grade/content area/indicator combination. These cut points were developed in conjunction with the assessment vendors.
Note that the participation data entered in the Participation tab will be carried forward to the Local Data tab (Column K). Participation data should not be re-entered on the Local Data tab.
</t>
  </si>
  <si>
    <t>This tab aggregates information from both the Participation tab and the Local Data tab to determine if the participation and performance data submitted by the district is of sufficient quality to move the district/school forward to the next phases of the 2021 Request to Reconsider process (i.e., improvement plan review, site visit). A district/school may move to the next stage of the process if it meets the following conditions:
  - The minimum N size is met at the EMH level for all EMH levels the school serves for all content area/indicator combinations.
  - There is at least one grade level per EMH level that meets the 85% participation rate for all content area/indicator combinations.
  - Performance data is included for all grade level/content area/indicator combinations that meet or exceed the 85% participation rate threshold.
  - Based on the performance data, the school would achieve an Improvement or Performance overall rating.
The Ratings and Points tab includes a table which automatically aggregates at the indicator detail, indicator summary, and overall levels. At the top of this tab, there is a table that shows if the school/district has met the above conditions to establish eligibility for the site review phase of the 2021 request to reconsider process.</t>
  </si>
  <si>
    <r>
      <t xml:space="preserve">Assessment
</t>
    </r>
    <r>
      <rPr>
        <b/>
        <sz val="8"/>
        <color theme="1"/>
        <rFont val="Calibri"/>
        <family val="2"/>
        <scheme val="minor"/>
      </rPr>
      <t>(This is a drop down, click cell to select)</t>
    </r>
  </si>
  <si>
    <r>
      <t xml:space="preserve">Assessment
</t>
    </r>
    <r>
      <rPr>
        <b/>
        <i/>
        <sz val="8"/>
        <color theme="1"/>
        <rFont val="Calibri"/>
        <family val="2"/>
        <scheme val="minor"/>
      </rPr>
      <t>(This is a drop down, click cell to select)</t>
    </r>
  </si>
  <si>
    <r>
      <t xml:space="preserve">N of Tested Students
</t>
    </r>
    <r>
      <rPr>
        <b/>
        <i/>
        <sz val="8"/>
        <color theme="1"/>
        <rFont val="Calibri"/>
        <family val="2"/>
        <scheme val="minor"/>
      </rPr>
      <t>(Populated from Partic tab)</t>
    </r>
  </si>
  <si>
    <r>
      <t xml:space="preserve">This data template includes three tabs of interest: the Participation tab, the Local Data tab, and the Ratings and Points tab. Districts and schools are required to input data on both the Participation tab and the Local Data tab. No data should be manually entered on the Ratings and Points tab as it is designed to summarize outcomes from the other two tabs. The notes below outline how each of these tabs are used and what information must be included in each tab.   </t>
    </r>
    <r>
      <rPr>
        <b/>
        <i/>
        <sz val="11"/>
        <color theme="1"/>
        <rFont val="Calibri"/>
        <family val="2"/>
        <scheme val="minor"/>
      </rPr>
      <t>AECs should use the Request to Reconsider Template for AECs.</t>
    </r>
  </si>
  <si>
    <t>This tab is used to determine if the data provided meets CDE participation requirements. To be considered, each grade level and content area must have a participation rate of at least 85%, and each EMH level must have a minimum N of 16 for Achievement and 20 for Growth. Individual grade levels do not have to meet the minimum N size.  See guidance for small systems.
Data can only be entered in the purple-shaded columns. Select an assessment for a given grade level/content area in Column E; all cells in this column are dropdowns. Click on a cell to select one of the approved assessments. Only data from this list of approved assessments will be allowed for use in this data template. Note that consistency in the assessments chosen is expected. Assessment selection is grade-specific in recognition that assessment suites may differ between grades, especially in cases where READ Act assessments are used for grades K-3 and a different assessment is used for older grades. However, all grades in a range should be submitted using the same assessment data, and that the assessments chosen for each grade for ELA will be the same as the assessments chosen for each grade for Math, where possible (recognizing that some assessments can only be used for ELA and not for Math).
Data can also be entered for columns F and G. Enter the total number of students enrolled in a given grade over the 2020-2021 school year in Column F. In Column G, enter the total number of students tested using the assessment selected in the dropdown menu in Column E. Grades with less than 85% participation on a given content area will not have a measure-level rating or points calculated. Note that grade level data that is less than the minimum N requirement for that indicator (16 for Achievement, 20 for Growth) but which meets or exceeds the 85% participation rate threshold will have ratings and points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</si>
</sst>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i/>
      <sz val="14"/>
      <color theme="1"/>
      <name val="Calibri"/>
      <family val="2"/>
      <scheme val="minor"/>
    </font>
    <font>
      <b/>
      <sz val="20"/>
      <color theme="1"/>
      <name val="Calibri"/>
      <family val="2"/>
      <scheme val="minor"/>
    </font>
    <font>
      <b/>
      <i/>
      <sz val="11"/>
      <color theme="1"/>
      <name val="Calibri"/>
      <family val="2"/>
      <scheme val="minor"/>
    </font>
    <font>
      <i/>
      <sz val="11"/>
      <color theme="1"/>
      <name val="Calibri"/>
      <family val="2"/>
      <scheme val="minor"/>
    </font>
    <font>
      <i/>
      <u/>
      <sz val="11"/>
      <color theme="1"/>
      <name val="Calibri"/>
      <family val="2"/>
      <scheme val="minor"/>
    </font>
    <font>
      <b/>
      <i/>
      <sz val="11"/>
      <color theme="8" tint="-0.249977111117893"/>
      <name val="Calibri"/>
      <family val="2"/>
      <scheme val="minor"/>
    </font>
    <font>
      <b/>
      <sz val="8"/>
      <color theme="1"/>
      <name val="Calibri"/>
      <family val="2"/>
      <scheme val="minor"/>
    </font>
    <font>
      <b/>
      <i/>
      <sz val="8"/>
      <color theme="1"/>
      <name val="Calibri"/>
      <family val="2"/>
      <scheme val="minor"/>
    </font>
    <font>
      <b/>
      <i/>
      <sz val="16"/>
      <color theme="1"/>
      <name val="Calibri"/>
      <family val="2"/>
      <scheme val="minor"/>
    </font>
  </fonts>
  <fills count="8">
    <fill>
      <patternFill patternType="none"/>
    </fill>
    <fill>
      <patternFill patternType="gray125"/>
    </fill>
    <fill>
      <patternFill patternType="solid">
        <fgColor rgb="FFC98AF8"/>
        <bgColor indexed="64"/>
      </patternFill>
    </fill>
    <fill>
      <patternFill patternType="solid">
        <fgColor rgb="FFE6C9FB"/>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35">
    <xf numFmtId="0" fontId="0" fillId="0" borderId="0" xfId="0"/>
    <xf numFmtId="0" fontId="2" fillId="0" borderId="0" xfId="0" applyFont="1"/>
    <xf numFmtId="0" fontId="2" fillId="2" borderId="21" xfId="0" applyFont="1" applyFill="1" applyBorder="1" applyAlignment="1">
      <alignment horizontal="center" wrapText="1"/>
    </xf>
    <xf numFmtId="0" fontId="2" fillId="4" borderId="21" xfId="0" applyFont="1" applyFill="1" applyBorder="1" applyAlignment="1">
      <alignment horizontal="center" wrapText="1"/>
    </xf>
    <xf numFmtId="0" fontId="2" fillId="4" borderId="22" xfId="0" applyFont="1" applyFill="1" applyBorder="1" applyAlignment="1">
      <alignment horizontal="center" wrapText="1"/>
    </xf>
    <xf numFmtId="0" fontId="0" fillId="5" borderId="0" xfId="0" applyFill="1" applyAlignment="1">
      <alignment wrapText="1"/>
    </xf>
    <xf numFmtId="0" fontId="2" fillId="5" borderId="0" xfId="0" applyFont="1" applyFill="1" applyBorder="1" applyAlignment="1">
      <alignment horizontal="left" wrapText="1"/>
    </xf>
    <xf numFmtId="0" fontId="0" fillId="5" borderId="11" xfId="0" applyFill="1" applyBorder="1"/>
    <xf numFmtId="0" fontId="0" fillId="5" borderId="12" xfId="0" applyFill="1" applyBorder="1" applyAlignment="1">
      <alignment horizontal="left"/>
    </xf>
    <xf numFmtId="0" fontId="0" fillId="5" borderId="12" xfId="0" applyFill="1" applyBorder="1"/>
    <xf numFmtId="0" fontId="0" fillId="5" borderId="12" xfId="0" applyFill="1" applyBorder="1" applyAlignment="1">
      <alignment horizontal="center"/>
    </xf>
    <xf numFmtId="9" fontId="0" fillId="5" borderId="12" xfId="1" applyFont="1" applyFill="1" applyBorder="1" applyAlignment="1">
      <alignment horizontal="center"/>
    </xf>
    <xf numFmtId="0" fontId="0" fillId="5" borderId="13" xfId="0" applyFill="1" applyBorder="1" applyAlignment="1">
      <alignment horizontal="center"/>
    </xf>
    <xf numFmtId="0" fontId="0" fillId="5" borderId="0" xfId="0" applyFill="1"/>
    <xf numFmtId="0" fontId="0" fillId="5" borderId="14" xfId="0" applyFill="1" applyBorder="1"/>
    <xf numFmtId="0" fontId="0" fillId="5" borderId="15" xfId="0" applyFill="1" applyBorder="1" applyAlignment="1">
      <alignment horizontal="left"/>
    </xf>
    <xf numFmtId="0" fontId="0" fillId="5" borderId="15" xfId="0" applyFill="1" applyBorder="1"/>
    <xf numFmtId="0" fontId="0" fillId="5" borderId="15" xfId="0" applyFill="1" applyBorder="1" applyAlignment="1">
      <alignment horizontal="center"/>
    </xf>
    <xf numFmtId="9" fontId="0" fillId="5" borderId="15" xfId="1" applyFont="1" applyFill="1" applyBorder="1" applyAlignment="1">
      <alignment horizontal="center"/>
    </xf>
    <xf numFmtId="0" fontId="0" fillId="5" borderId="16" xfId="0" applyFill="1" applyBorder="1" applyAlignment="1">
      <alignment horizontal="center"/>
    </xf>
    <xf numFmtId="0" fontId="0" fillId="5" borderId="17" xfId="0" applyFill="1" applyBorder="1"/>
    <xf numFmtId="0" fontId="0" fillId="5" borderId="18"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0" fontId="0" fillId="5" borderId="18" xfId="0" applyFill="1" applyBorder="1" applyAlignment="1">
      <alignment horizontal="left"/>
    </xf>
    <xf numFmtId="0" fontId="0" fillId="5" borderId="18" xfId="0" applyFill="1" applyBorder="1"/>
    <xf numFmtId="9" fontId="0" fillId="5" borderId="18" xfId="1" applyFont="1" applyFill="1" applyBorder="1" applyAlignment="1">
      <alignment horizontal="center"/>
    </xf>
    <xf numFmtId="0" fontId="0" fillId="5" borderId="0" xfId="0" applyFill="1" applyAlignment="1">
      <alignment horizontal="left"/>
    </xf>
    <xf numFmtId="0" fontId="2" fillId="4" borderId="20" xfId="0" applyFont="1" applyFill="1" applyBorder="1" applyAlignment="1">
      <alignment horizontal="center" wrapText="1"/>
    </xf>
    <xf numFmtId="0" fontId="2" fillId="5" borderId="0" xfId="0" applyFont="1" applyFill="1" applyAlignment="1">
      <alignment wrapText="1"/>
    </xf>
    <xf numFmtId="0" fontId="0" fillId="5" borderId="32" xfId="0" applyFill="1" applyBorder="1"/>
    <xf numFmtId="0" fontId="0" fillId="5" borderId="33" xfId="0" applyFill="1" applyBorder="1" applyAlignment="1">
      <alignment horizontal="center"/>
    </xf>
    <xf numFmtId="0" fontId="0" fillId="5" borderId="33" xfId="0" applyFill="1" applyBorder="1"/>
    <xf numFmtId="0" fontId="0" fillId="5" borderId="34" xfId="0" applyFill="1" applyBorder="1" applyAlignment="1">
      <alignment horizontal="center"/>
    </xf>
    <xf numFmtId="0" fontId="2" fillId="5" borderId="0" xfId="0" applyFont="1" applyFill="1"/>
    <xf numFmtId="0" fontId="2" fillId="7" borderId="20" xfId="0" applyFont="1" applyFill="1" applyBorder="1" applyAlignment="1">
      <alignment wrapText="1"/>
    </xf>
    <xf numFmtId="0" fontId="2" fillId="7" borderId="21" xfId="0" applyFont="1" applyFill="1" applyBorder="1" applyAlignment="1">
      <alignment horizontal="center" wrapText="1"/>
    </xf>
    <xf numFmtId="0" fontId="2" fillId="7" borderId="21" xfId="0" applyFont="1" applyFill="1" applyBorder="1" applyAlignment="1">
      <alignment wrapText="1"/>
    </xf>
    <xf numFmtId="0" fontId="2" fillId="7" borderId="22" xfId="0" applyFont="1" applyFill="1" applyBorder="1" applyAlignment="1">
      <alignment horizontal="center" wrapText="1"/>
    </xf>
    <xf numFmtId="0" fontId="2" fillId="7" borderId="20" xfId="0" applyFont="1" applyFill="1" applyBorder="1" applyAlignment="1">
      <alignment horizontal="center" wrapText="1"/>
    </xf>
    <xf numFmtId="0" fontId="0" fillId="5" borderId="0" xfId="0" applyFont="1" applyFill="1"/>
    <xf numFmtId="2" fontId="0" fillId="5" borderId="33" xfId="0" applyNumberFormat="1" applyFill="1" applyBorder="1" applyAlignment="1">
      <alignment horizontal="center"/>
    </xf>
    <xf numFmtId="9" fontId="0" fillId="5" borderId="33" xfId="1" applyFont="1" applyFill="1" applyBorder="1" applyAlignment="1">
      <alignment horizontal="center"/>
    </xf>
    <xf numFmtId="0" fontId="0" fillId="5" borderId="17" xfId="0" applyFont="1" applyFill="1" applyBorder="1" applyAlignment="1">
      <alignment wrapText="1"/>
    </xf>
    <xf numFmtId="0" fontId="0" fillId="5" borderId="18" xfId="0" applyFont="1" applyFill="1" applyBorder="1" applyAlignment="1">
      <alignment horizontal="center" wrapText="1"/>
    </xf>
    <xf numFmtId="2" fontId="0" fillId="5" borderId="18" xfId="0" applyNumberFormat="1" applyFill="1" applyBorder="1" applyAlignment="1">
      <alignment horizontal="center"/>
    </xf>
    <xf numFmtId="0" fontId="0" fillId="5" borderId="0" xfId="0" applyFill="1" applyBorder="1"/>
    <xf numFmtId="0" fontId="2" fillId="5" borderId="0" xfId="0" applyFont="1" applyFill="1" applyBorder="1" applyAlignment="1">
      <alignment wrapText="1"/>
    </xf>
    <xf numFmtId="0" fontId="0" fillId="5" borderId="11" xfId="0" applyFill="1" applyBorder="1" applyAlignment="1">
      <alignment wrapText="1"/>
    </xf>
    <xf numFmtId="0" fontId="0" fillId="5" borderId="12" xfId="0" applyFill="1" applyBorder="1" applyAlignment="1">
      <alignment wrapText="1"/>
    </xf>
    <xf numFmtId="0" fontId="0" fillId="5" borderId="12" xfId="0" applyFill="1" applyBorder="1" applyAlignment="1">
      <alignment horizontal="center" wrapText="1"/>
    </xf>
    <xf numFmtId="0" fontId="0" fillId="5" borderId="14" xfId="0" applyFill="1" applyBorder="1" applyAlignment="1">
      <alignment wrapText="1"/>
    </xf>
    <xf numFmtId="0" fontId="0" fillId="5" borderId="15" xfId="0" applyFill="1" applyBorder="1" applyAlignment="1">
      <alignment wrapText="1"/>
    </xf>
    <xf numFmtId="0" fontId="0" fillId="5" borderId="17" xfId="0" applyFill="1" applyBorder="1" applyAlignment="1">
      <alignment wrapText="1"/>
    </xf>
    <xf numFmtId="0" fontId="0" fillId="5" borderId="18" xfId="0" applyFill="1" applyBorder="1" applyAlignment="1">
      <alignment wrapText="1"/>
    </xf>
    <xf numFmtId="0" fontId="0" fillId="5" borderId="32" xfId="0" applyFill="1" applyBorder="1" applyAlignment="1">
      <alignment wrapText="1"/>
    </xf>
    <xf numFmtId="0" fontId="0" fillId="5" borderId="33" xfId="0" applyFill="1" applyBorder="1" applyAlignment="1">
      <alignment wrapText="1"/>
    </xf>
    <xf numFmtId="0" fontId="2" fillId="7" borderId="8" xfId="0" applyFont="1" applyFill="1" applyBorder="1" applyAlignment="1">
      <alignment wrapText="1"/>
    </xf>
    <xf numFmtId="0" fontId="8" fillId="5" borderId="20" xfId="0" applyFont="1" applyFill="1" applyBorder="1"/>
    <xf numFmtId="0" fontId="8" fillId="5" borderId="21" xfId="0" applyFont="1" applyFill="1" applyBorder="1" applyAlignment="1">
      <alignment horizontal="center"/>
    </xf>
    <xf numFmtId="2" fontId="8" fillId="5" borderId="21" xfId="0" applyNumberFormat="1" applyFont="1" applyFill="1" applyBorder="1" applyAlignment="1">
      <alignment horizontal="center"/>
    </xf>
    <xf numFmtId="9" fontId="8" fillId="5" borderId="21" xfId="1" applyFont="1" applyFill="1" applyBorder="1" applyAlignment="1">
      <alignment horizontal="center"/>
    </xf>
    <xf numFmtId="0" fontId="2" fillId="7" borderId="18" xfId="0" applyFont="1" applyFill="1" applyBorder="1" applyAlignment="1">
      <alignment horizontal="center"/>
    </xf>
    <xf numFmtId="0" fontId="2" fillId="7" borderId="19" xfId="0" applyFont="1" applyFill="1" applyBorder="1" applyAlignment="1">
      <alignment horizontal="center"/>
    </xf>
    <xf numFmtId="0" fontId="0" fillId="5" borderId="30" xfId="0" applyFill="1" applyBorder="1"/>
    <xf numFmtId="0" fontId="0" fillId="5" borderId="30" xfId="0" applyFill="1" applyBorder="1" applyAlignment="1">
      <alignment horizontal="center"/>
    </xf>
    <xf numFmtId="0" fontId="0" fillId="5" borderId="38" xfId="0" applyFill="1" applyBorder="1" applyAlignment="1">
      <alignment horizontal="center"/>
    </xf>
    <xf numFmtId="0" fontId="0" fillId="5" borderId="39" xfId="0" applyFill="1" applyBorder="1" applyAlignment="1">
      <alignment horizontal="center"/>
    </xf>
    <xf numFmtId="0" fontId="0" fillId="5" borderId="40" xfId="0" applyFill="1" applyBorder="1" applyAlignment="1">
      <alignment horizontal="center"/>
    </xf>
    <xf numFmtId="0" fontId="2" fillId="2" borderId="24" xfId="0" applyFont="1" applyFill="1" applyBorder="1" applyAlignment="1">
      <alignment horizontal="center" wrapText="1"/>
    </xf>
    <xf numFmtId="0" fontId="2" fillId="7" borderId="24" xfId="0" applyFont="1" applyFill="1" applyBorder="1" applyAlignment="1">
      <alignment horizontal="center" wrapText="1"/>
    </xf>
    <xf numFmtId="0" fontId="4" fillId="5" borderId="10" xfId="0" applyFont="1" applyFill="1" applyBorder="1" applyAlignment="1">
      <alignment horizontal="center"/>
    </xf>
    <xf numFmtId="0" fontId="3" fillId="5" borderId="4" xfId="0" applyFont="1" applyFill="1" applyBorder="1" applyAlignment="1">
      <alignment horizontal="center"/>
    </xf>
    <xf numFmtId="0" fontId="3" fillId="5" borderId="37" xfId="0" applyFont="1" applyFill="1" applyBorder="1" applyAlignment="1">
      <alignment horizontal="center"/>
    </xf>
    <xf numFmtId="0" fontId="3" fillId="5" borderId="7" xfId="0" applyFont="1" applyFill="1" applyBorder="1" applyAlignment="1">
      <alignment horizontal="center"/>
    </xf>
    <xf numFmtId="0" fontId="0" fillId="3" borderId="12" xfId="0" applyFill="1" applyBorder="1" applyProtection="1">
      <protection locked="0"/>
    </xf>
    <xf numFmtId="0" fontId="0" fillId="3" borderId="12" xfId="0" applyFill="1" applyBorder="1" applyAlignment="1" applyProtection="1">
      <alignment horizontal="center"/>
      <protection locked="0"/>
    </xf>
    <xf numFmtId="0" fontId="0" fillId="3" borderId="15" xfId="0" applyFill="1" applyBorder="1" applyProtection="1">
      <protection locked="0"/>
    </xf>
    <xf numFmtId="0" fontId="0" fillId="3" borderId="15" xfId="0" applyFill="1" applyBorder="1" applyAlignment="1" applyProtection="1">
      <alignment horizontal="center"/>
      <protection locked="0"/>
    </xf>
    <xf numFmtId="0" fontId="0" fillId="3" borderId="18" xfId="0" applyFill="1" applyBorder="1" applyProtection="1">
      <protection locked="0"/>
    </xf>
    <xf numFmtId="0" fontId="0" fillId="3" borderId="18" xfId="0" applyFill="1" applyBorder="1" applyAlignment="1" applyProtection="1">
      <alignment horizontal="center"/>
      <protection locked="0"/>
    </xf>
    <xf numFmtId="0" fontId="0" fillId="3" borderId="33" xfId="0" applyFill="1" applyBorder="1" applyProtection="1">
      <protection locked="0"/>
    </xf>
    <xf numFmtId="0" fontId="0" fillId="3" borderId="30" xfId="0" applyFill="1" applyBorder="1" applyProtection="1">
      <protection locked="0"/>
    </xf>
    <xf numFmtId="0" fontId="0" fillId="3" borderId="38" xfId="0" applyFill="1" applyBorder="1" applyAlignment="1" applyProtection="1">
      <alignment horizontal="center"/>
      <protection locked="0"/>
    </xf>
    <xf numFmtId="0" fontId="0" fillId="3" borderId="39" xfId="0" applyFill="1" applyBorder="1" applyAlignment="1" applyProtection="1">
      <alignment horizontal="center"/>
      <protection locked="0"/>
    </xf>
    <xf numFmtId="0" fontId="0" fillId="3" borderId="40" xfId="0" applyFill="1" applyBorder="1" applyAlignment="1" applyProtection="1">
      <alignment horizontal="center"/>
      <protection locked="0"/>
    </xf>
    <xf numFmtId="0" fontId="0" fillId="5" borderId="0" xfId="0" applyFill="1" applyAlignment="1">
      <alignment horizontal="left" vertical="top" wrapText="1"/>
    </xf>
    <xf numFmtId="0" fontId="10" fillId="5" borderId="0" xfId="0" applyFont="1" applyFill="1" applyAlignment="1">
      <alignment horizontal="left"/>
    </xf>
    <xf numFmtId="0" fontId="0" fillId="5" borderId="0" xfId="0" applyFill="1" applyAlignment="1">
      <alignment horizontal="left" wrapText="1"/>
    </xf>
    <xf numFmtId="0" fontId="2" fillId="5" borderId="0" xfId="0" applyFont="1" applyFill="1" applyAlignment="1">
      <alignment horizontal="left"/>
    </xf>
    <xf numFmtId="0" fontId="9" fillId="5" borderId="0" xfId="0" applyFont="1" applyFill="1" applyAlignment="1">
      <alignment horizontal="left"/>
    </xf>
    <xf numFmtId="0" fontId="2" fillId="6" borderId="24" xfId="0" applyFont="1" applyFill="1" applyBorder="1" applyAlignment="1">
      <alignment horizontal="center" wrapText="1"/>
    </xf>
    <xf numFmtId="0" fontId="2" fillId="6" borderId="27" xfId="0" applyFont="1" applyFill="1" applyBorder="1" applyAlignment="1">
      <alignment horizontal="center" wrapText="1"/>
    </xf>
    <xf numFmtId="0" fontId="2" fillId="6" borderId="30" xfId="0" applyFont="1" applyFill="1" applyBorder="1" applyAlignment="1">
      <alignment horizontal="center" wrapText="1"/>
    </xf>
    <xf numFmtId="0" fontId="2" fillId="6" borderId="25" xfId="0" applyFont="1" applyFill="1" applyBorder="1" applyAlignment="1">
      <alignment horizontal="center" wrapText="1"/>
    </xf>
    <xf numFmtId="0" fontId="2" fillId="6" borderId="28" xfId="0" applyFont="1" applyFill="1" applyBorder="1" applyAlignment="1">
      <alignment horizontal="center" wrapText="1"/>
    </xf>
    <xf numFmtId="0" fontId="2" fillId="6" borderId="31" xfId="0" applyFont="1" applyFill="1" applyBorder="1" applyAlignment="1">
      <alignment horizontal="center" wrapText="1"/>
    </xf>
    <xf numFmtId="0" fontId="2" fillId="6" borderId="23" xfId="0" applyFont="1" applyFill="1" applyBorder="1" applyAlignment="1">
      <alignment horizontal="center"/>
    </xf>
    <xf numFmtId="0" fontId="2" fillId="6" borderId="26" xfId="0" applyFont="1" applyFill="1" applyBorder="1" applyAlignment="1">
      <alignment horizontal="center"/>
    </xf>
    <xf numFmtId="0" fontId="2" fillId="6" borderId="29" xfId="0" applyFont="1" applyFill="1" applyBorder="1" applyAlignment="1">
      <alignment horizontal="center"/>
    </xf>
    <xf numFmtId="0" fontId="2" fillId="4" borderId="23" xfId="0" applyFont="1" applyFill="1" applyBorder="1" applyAlignment="1">
      <alignment horizontal="center" wrapText="1"/>
    </xf>
    <xf numFmtId="0" fontId="2" fillId="4" borderId="29" xfId="0" applyFont="1" applyFill="1" applyBorder="1" applyAlignment="1">
      <alignment horizontal="center" wrapText="1"/>
    </xf>
    <xf numFmtId="0" fontId="2" fillId="4" borderId="24" xfId="0" applyFont="1" applyFill="1" applyBorder="1" applyAlignment="1">
      <alignment horizontal="center" wrapText="1"/>
    </xf>
    <xf numFmtId="0" fontId="2" fillId="4" borderId="30" xfId="0" applyFont="1" applyFill="1" applyBorder="1" applyAlignment="1">
      <alignment horizontal="center" wrapText="1"/>
    </xf>
    <xf numFmtId="0" fontId="2" fillId="4" borderId="25" xfId="0" applyFont="1" applyFill="1" applyBorder="1" applyAlignment="1">
      <alignment horizontal="center" wrapText="1"/>
    </xf>
    <xf numFmtId="0" fontId="2" fillId="4" borderId="31" xfId="0" applyFont="1" applyFill="1" applyBorder="1" applyAlignment="1">
      <alignment horizontal="center" wrapText="1"/>
    </xf>
    <xf numFmtId="0" fontId="6" fillId="5" borderId="6" xfId="0" applyFont="1" applyFill="1" applyBorder="1" applyAlignment="1">
      <alignment horizontal="center"/>
    </xf>
    <xf numFmtId="0" fontId="5" fillId="5" borderId="6" xfId="0" applyFont="1" applyFill="1" applyBorder="1" applyAlignment="1">
      <alignment horizontal="left"/>
    </xf>
    <xf numFmtId="0" fontId="3" fillId="6" borderId="5" xfId="0" applyFont="1" applyFill="1" applyBorder="1" applyAlignment="1">
      <alignment horizontal="center"/>
    </xf>
    <xf numFmtId="0" fontId="3" fillId="6" borderId="6" xfId="0" applyFont="1" applyFill="1" applyBorder="1" applyAlignment="1">
      <alignment horizontal="center"/>
    </xf>
    <xf numFmtId="0" fontId="3" fillId="6" borderId="7" xfId="0" applyFont="1" applyFill="1" applyBorder="1" applyAlignment="1">
      <alignment horizontal="center"/>
    </xf>
    <xf numFmtId="0" fontId="3" fillId="5" borderId="6" xfId="0" applyFont="1" applyFill="1" applyBorder="1" applyAlignment="1">
      <alignment horizontal="left"/>
    </xf>
    <xf numFmtId="0" fontId="13" fillId="7" borderId="8" xfId="0" applyFont="1" applyFill="1" applyBorder="1" applyAlignment="1">
      <alignment horizontal="center"/>
    </xf>
    <xf numFmtId="0" fontId="13" fillId="7" borderId="9" xfId="0" applyFont="1" applyFill="1" applyBorder="1" applyAlignment="1">
      <alignment horizontal="center"/>
    </xf>
    <xf numFmtId="0" fontId="13" fillId="7" borderId="10" xfId="0" applyFont="1" applyFill="1" applyBorder="1" applyAlignment="1">
      <alignment horizontal="center"/>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3" fillId="6" borderId="35" xfId="0" applyFont="1" applyFill="1" applyBorder="1" applyAlignment="1">
      <alignment horizontal="center"/>
    </xf>
    <xf numFmtId="0" fontId="3" fillId="6" borderId="36" xfId="0" applyFont="1" applyFill="1" applyBorder="1" applyAlignment="1">
      <alignment horizontal="center"/>
    </xf>
    <xf numFmtId="0" fontId="3" fillId="6" borderId="37" xfId="0" applyFont="1" applyFill="1" applyBorder="1" applyAlignment="1">
      <alignment horizontal="center"/>
    </xf>
    <xf numFmtId="0" fontId="0" fillId="5" borderId="21" xfId="0" applyFill="1" applyBorder="1" applyAlignment="1">
      <alignment horizontal="center"/>
    </xf>
    <xf numFmtId="0" fontId="0" fillId="5" borderId="22" xfId="0" applyFill="1" applyBorder="1" applyAlignment="1">
      <alignment horizontal="center"/>
    </xf>
    <xf numFmtId="0" fontId="0" fillId="5" borderId="33" xfId="0" applyFill="1" applyBorder="1" applyAlignment="1">
      <alignment horizontal="center"/>
    </xf>
    <xf numFmtId="0" fontId="0" fillId="5" borderId="34" xfId="0" applyFill="1" applyBorder="1" applyAlignment="1">
      <alignment horizontal="center"/>
    </xf>
    <xf numFmtId="0" fontId="0" fillId="5" borderId="18" xfId="0" applyFill="1" applyBorder="1" applyAlignment="1">
      <alignment horizontal="center" wrapText="1"/>
    </xf>
    <xf numFmtId="0" fontId="0" fillId="5" borderId="19" xfId="0" applyFill="1" applyBorder="1" applyAlignment="1">
      <alignment horizontal="center" wrapText="1"/>
    </xf>
    <xf numFmtId="0" fontId="2" fillId="7" borderId="12" xfId="0" applyFont="1" applyFill="1" applyBorder="1" applyAlignment="1">
      <alignment horizontal="center"/>
    </xf>
    <xf numFmtId="0" fontId="2" fillId="7" borderId="13" xfId="0" applyFont="1" applyFill="1" applyBorder="1" applyAlignment="1">
      <alignment horizontal="center"/>
    </xf>
    <xf numFmtId="0" fontId="2" fillId="7" borderId="12" xfId="0" applyFont="1" applyFill="1" applyBorder="1" applyAlignment="1">
      <alignment horizontal="center" wrapText="1"/>
    </xf>
    <xf numFmtId="0" fontId="2" fillId="7" borderId="18" xfId="0" applyFont="1" applyFill="1" applyBorder="1" applyAlignment="1">
      <alignment horizontal="center" wrapText="1"/>
    </xf>
    <xf numFmtId="0" fontId="2" fillId="7" borderId="11" xfId="0" applyFont="1" applyFill="1" applyBorder="1" applyAlignment="1">
      <alignment horizontal="center"/>
    </xf>
    <xf numFmtId="0" fontId="2" fillId="7" borderId="17" xfId="0" applyFont="1" applyFill="1" applyBorder="1" applyAlignment="1">
      <alignment horizontal="center"/>
    </xf>
    <xf numFmtId="0" fontId="2" fillId="7" borderId="21" xfId="0" applyFont="1" applyFill="1" applyBorder="1" applyAlignment="1">
      <alignment horizontal="center" wrapText="1"/>
    </xf>
    <xf numFmtId="0" fontId="2" fillId="7" borderId="22" xfId="0" applyFont="1" applyFill="1" applyBorder="1" applyAlignment="1">
      <alignment horizontal="center" wrapText="1"/>
    </xf>
  </cellXfs>
  <cellStyles count="2">
    <cellStyle name="Normal" xfId="0" builtinId="0"/>
    <cellStyle name="Percent" xfId="1" builtinId="5"/>
  </cellStyles>
  <dxfs count="35">
    <dxf>
      <font>
        <color rgb="FF006100"/>
      </font>
      <fill>
        <patternFill>
          <bgColor rgb="FFC6EFCE"/>
        </patternFill>
      </fill>
    </dxf>
    <dxf>
      <font>
        <color rgb="FF9C0006"/>
      </font>
      <fill>
        <patternFill>
          <bgColor rgb="FFFFC7CE"/>
        </patternFill>
      </fill>
    </dxf>
    <dxf>
      <font>
        <color theme="1"/>
      </font>
      <fill>
        <patternFill>
          <bgColor rgb="FF87D472"/>
        </patternFill>
      </fill>
    </dxf>
    <dxf>
      <font>
        <color theme="1"/>
      </font>
      <fill>
        <patternFill>
          <bgColor rgb="FFFF7575"/>
        </patternFill>
      </fill>
    </dxf>
    <dxf>
      <fill>
        <patternFill>
          <bgColor rgb="FFBDD7EE"/>
        </patternFill>
      </fill>
    </dxf>
    <dxf>
      <fill>
        <patternFill>
          <bgColor rgb="FF87D472"/>
        </patternFill>
      </fill>
    </dxf>
    <dxf>
      <fill>
        <patternFill>
          <bgColor rgb="FFFFEA00"/>
        </patternFill>
      </fill>
    </dxf>
    <dxf>
      <fill>
        <patternFill>
          <bgColor rgb="FFFF7575"/>
        </patternFill>
      </fill>
    </dxf>
    <dxf>
      <fill>
        <patternFill>
          <bgColor rgb="FFFF7575"/>
        </patternFill>
      </fill>
    </dxf>
    <dxf>
      <fill>
        <patternFill>
          <bgColor rgb="FFFFC000"/>
        </patternFill>
      </fill>
    </dxf>
    <dxf>
      <fill>
        <patternFill>
          <bgColor rgb="FFF0EA00"/>
        </patternFill>
      </fill>
    </dxf>
    <dxf>
      <fill>
        <patternFill>
          <bgColor rgb="FF87D47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rgb="FFFF7575"/>
        </patternFill>
      </fill>
    </dxf>
    <dxf>
      <fill>
        <patternFill>
          <bgColor rgb="FFF0EA00"/>
        </patternFill>
      </fill>
    </dxf>
    <dxf>
      <fill>
        <patternFill>
          <bgColor rgb="FF87D472"/>
        </patternFill>
      </fill>
    </dxf>
    <dxf>
      <fill>
        <patternFill>
          <bgColor theme="8" tint="0.59996337778862885"/>
        </patternFill>
      </fill>
    </dxf>
    <dxf>
      <font>
        <color rgb="FF006100"/>
      </font>
      <fill>
        <patternFill>
          <bgColor rgb="FFC6EFCE"/>
        </patternFill>
      </fill>
    </dxf>
    <dxf>
      <font>
        <color rgb="FF9C0006"/>
      </font>
      <fill>
        <patternFill>
          <bgColor rgb="FFFFC7CE"/>
        </patternFill>
      </fill>
    </dxf>
    <dxf>
      <fill>
        <patternFill>
          <bgColor them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9.9948118533890809E-2"/>
        </patternFill>
      </fill>
    </dxf>
    <dxf>
      <font>
        <color rgb="FF006100"/>
      </font>
      <fill>
        <patternFill>
          <bgColor rgb="FFC6EFCE"/>
        </patternFill>
      </fill>
    </dxf>
    <dxf>
      <font>
        <color rgb="FF9C0006"/>
      </font>
      <fill>
        <patternFill>
          <bgColor rgb="FFFFC7CE"/>
        </patternFill>
      </fill>
    </dxf>
    <dxf>
      <fill>
        <patternFill>
          <bgColor theme="2"/>
        </patternFill>
      </fill>
    </dxf>
  </dxfs>
  <tableStyles count="0" defaultTableStyle="TableStyleMedium2" defaultPivotStyle="PivotStyleLight16"/>
  <colors>
    <mruColors>
      <color rgb="FFE6C9FB"/>
      <color rgb="FFC98AF8"/>
      <color rgb="FF87D472"/>
      <color rgb="FFFF7575"/>
      <color rgb="FFF0EA00"/>
      <color rgb="FFFFEA00"/>
      <color rgb="FFBDD7EE"/>
      <color rgb="FF569DF4"/>
      <color rgb="FF67C84C"/>
      <color rgb="FF82C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95EA5-7B66-4F87-8D60-0E284E1F1C25}">
  <dimension ref="A2:Q14"/>
  <sheetViews>
    <sheetView workbookViewId="0">
      <selection activeCell="A2" sqref="A2:Q2"/>
    </sheetView>
  </sheetViews>
  <sheetFormatPr defaultColWidth="8.88671875" defaultRowHeight="14.4" x14ac:dyDescent="0.3"/>
  <cols>
    <col min="1" max="16384" width="8.88671875" style="13"/>
  </cols>
  <sheetData>
    <row r="2" spans="1:17" ht="30.6" customHeight="1" x14ac:dyDescent="0.3">
      <c r="A2" s="88" t="s">
        <v>112</v>
      </c>
      <c r="B2" s="88"/>
      <c r="C2" s="88"/>
      <c r="D2" s="88"/>
      <c r="E2" s="88"/>
      <c r="F2" s="88"/>
      <c r="G2" s="88"/>
      <c r="H2" s="88"/>
      <c r="I2" s="88"/>
      <c r="J2" s="88"/>
      <c r="K2" s="88"/>
      <c r="L2" s="88"/>
      <c r="M2" s="88"/>
      <c r="N2" s="88"/>
      <c r="O2" s="88"/>
      <c r="P2" s="88"/>
      <c r="Q2" s="88"/>
    </row>
    <row r="4" spans="1:17" x14ac:dyDescent="0.3">
      <c r="A4" s="89" t="s">
        <v>113</v>
      </c>
      <c r="B4" s="89"/>
      <c r="C4" s="89"/>
      <c r="D4" s="89"/>
      <c r="E4" s="89"/>
      <c r="F4" s="89"/>
      <c r="G4" s="89"/>
      <c r="H4" s="89"/>
      <c r="I4" s="89"/>
      <c r="J4" s="89"/>
      <c r="K4" s="89"/>
      <c r="L4" s="89"/>
      <c r="M4" s="89"/>
      <c r="N4" s="89"/>
      <c r="O4" s="89"/>
      <c r="P4" s="89"/>
      <c r="Q4" s="89"/>
    </row>
    <row r="5" spans="1:17" ht="58.5" customHeight="1" x14ac:dyDescent="0.3">
      <c r="A5" s="88" t="s">
        <v>123</v>
      </c>
      <c r="B5" s="88"/>
      <c r="C5" s="88"/>
      <c r="D5" s="88"/>
      <c r="E5" s="88"/>
      <c r="F5" s="88"/>
      <c r="G5" s="88"/>
      <c r="H5" s="88"/>
      <c r="I5" s="88"/>
      <c r="J5" s="88"/>
      <c r="K5" s="88"/>
      <c r="L5" s="88"/>
      <c r="M5" s="88"/>
      <c r="N5" s="88"/>
      <c r="O5" s="88"/>
      <c r="P5" s="88"/>
      <c r="Q5" s="88"/>
    </row>
    <row r="7" spans="1:17" x14ac:dyDescent="0.3">
      <c r="A7" s="87" t="s">
        <v>114</v>
      </c>
      <c r="B7" s="90"/>
      <c r="C7" s="90"/>
      <c r="D7" s="90"/>
      <c r="E7" s="90"/>
      <c r="F7" s="90"/>
      <c r="G7" s="90"/>
      <c r="H7" s="90"/>
      <c r="I7" s="90"/>
      <c r="J7" s="90"/>
      <c r="K7" s="90"/>
      <c r="L7" s="90"/>
      <c r="M7" s="90"/>
      <c r="N7" s="90"/>
      <c r="O7" s="90"/>
      <c r="P7" s="90"/>
      <c r="Q7" s="90"/>
    </row>
    <row r="8" spans="1:17" ht="221.4" customHeight="1" x14ac:dyDescent="0.3">
      <c r="A8" s="86" t="s">
        <v>124</v>
      </c>
      <c r="B8" s="86"/>
      <c r="C8" s="86"/>
      <c r="D8" s="86"/>
      <c r="E8" s="86"/>
      <c r="F8" s="86"/>
      <c r="G8" s="86"/>
      <c r="H8" s="86"/>
      <c r="I8" s="86"/>
      <c r="J8" s="86"/>
      <c r="K8" s="86"/>
      <c r="L8" s="86"/>
      <c r="M8" s="86"/>
      <c r="N8" s="86"/>
      <c r="O8" s="86"/>
      <c r="P8" s="86"/>
      <c r="Q8" s="86"/>
    </row>
    <row r="10" spans="1:17" x14ac:dyDescent="0.3">
      <c r="A10" s="87" t="s">
        <v>115</v>
      </c>
      <c r="B10" s="87"/>
      <c r="C10" s="87"/>
      <c r="D10" s="87"/>
      <c r="E10" s="87"/>
      <c r="F10" s="87"/>
      <c r="G10" s="87"/>
      <c r="H10" s="87"/>
      <c r="I10" s="87"/>
      <c r="J10" s="87"/>
      <c r="K10" s="87"/>
      <c r="L10" s="87"/>
      <c r="M10" s="87"/>
      <c r="N10" s="87"/>
      <c r="O10" s="87"/>
      <c r="P10" s="87"/>
      <c r="Q10" s="87"/>
    </row>
    <row r="11" spans="1:17" ht="310.2" customHeight="1" x14ac:dyDescent="0.3">
      <c r="A11" s="86" t="s">
        <v>118</v>
      </c>
      <c r="B11" s="86"/>
      <c r="C11" s="86"/>
      <c r="D11" s="86"/>
      <c r="E11" s="86"/>
      <c r="F11" s="86"/>
      <c r="G11" s="86"/>
      <c r="H11" s="86"/>
      <c r="I11" s="86"/>
      <c r="J11" s="86"/>
      <c r="K11" s="86"/>
      <c r="L11" s="86"/>
      <c r="M11" s="86"/>
      <c r="N11" s="86"/>
      <c r="O11" s="86"/>
      <c r="P11" s="86"/>
      <c r="Q11" s="86"/>
    </row>
    <row r="13" spans="1:17" x14ac:dyDescent="0.3">
      <c r="A13" s="87" t="s">
        <v>116</v>
      </c>
      <c r="B13" s="87"/>
      <c r="C13" s="87"/>
      <c r="D13" s="87"/>
      <c r="E13" s="87"/>
      <c r="F13" s="87"/>
      <c r="G13" s="87"/>
      <c r="H13" s="87"/>
      <c r="I13" s="87"/>
      <c r="J13" s="87"/>
      <c r="K13" s="87"/>
      <c r="L13" s="87"/>
      <c r="M13" s="87"/>
      <c r="N13" s="87"/>
      <c r="O13" s="87"/>
      <c r="P13" s="87"/>
      <c r="Q13" s="87"/>
    </row>
    <row r="14" spans="1:17" ht="156" customHeight="1" x14ac:dyDescent="0.3">
      <c r="A14" s="86" t="s">
        <v>119</v>
      </c>
      <c r="B14" s="86"/>
      <c r="C14" s="86"/>
      <c r="D14" s="86"/>
      <c r="E14" s="86"/>
      <c r="F14" s="86"/>
      <c r="G14" s="86"/>
      <c r="H14" s="86"/>
      <c r="I14" s="86"/>
      <c r="J14" s="86"/>
      <c r="K14" s="86"/>
      <c r="L14" s="86"/>
      <c r="M14" s="86"/>
      <c r="N14" s="86"/>
      <c r="O14" s="86"/>
      <c r="P14" s="86"/>
      <c r="Q14" s="86"/>
    </row>
  </sheetData>
  <sheetProtection algorithmName="SHA-512" hashValue="F5BBtxhJ/6DRHNnKdLbNqhbWTle1+JSj2EzpwRwflpBmbGZlhGhNBBS2vwAfheubUDUqSeaI+seZVxc9ee0B9g==" saltValue="7JShc1LYVwi66oy2PPk3fQ==" spinCount="100000" sheet="1" objects="1" scenarios="1"/>
  <mergeCells count="9">
    <mergeCell ref="A11:Q11"/>
    <mergeCell ref="A13:Q13"/>
    <mergeCell ref="A14:Q14"/>
    <mergeCell ref="A2:Q2"/>
    <mergeCell ref="A5:Q5"/>
    <mergeCell ref="A4:Q4"/>
    <mergeCell ref="A7:Q7"/>
    <mergeCell ref="A8:Q8"/>
    <mergeCell ref="A10:Q1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F726-7460-4225-A1AF-3F5F47DC9EB6}">
  <dimension ref="A1:P53"/>
  <sheetViews>
    <sheetView tabSelected="1" topLeftCell="B1" zoomScale="110" zoomScaleNormal="110" workbookViewId="0">
      <pane ySplit="1" topLeftCell="A24" activePane="bottomLeft" state="frozen"/>
      <selection pane="bottomLeft" activeCell="F28" sqref="F28"/>
    </sheetView>
  </sheetViews>
  <sheetFormatPr defaultColWidth="8.88671875" defaultRowHeight="14.4" x14ac:dyDescent="0.3"/>
  <cols>
    <col min="1" max="1" width="14.88671875" style="13" customWidth="1"/>
    <col min="2" max="2" width="9" style="27" customWidth="1"/>
    <col min="3" max="3" width="12.33203125" style="13" customWidth="1"/>
    <col min="4" max="4" width="9.109375" style="23"/>
    <col min="5" max="5" width="17.6640625" style="13" bestFit="1" customWidth="1"/>
    <col min="6" max="6" width="13.109375" style="23" customWidth="1"/>
    <col min="7" max="7" width="12.88671875" style="23" customWidth="1"/>
    <col min="8" max="8" width="11.33203125" style="23" customWidth="1"/>
    <col min="9" max="9" width="16.6640625" style="23" bestFit="1" customWidth="1"/>
    <col min="10" max="10" width="8.88671875" style="13"/>
    <col min="11" max="11" width="13.5546875" style="13" customWidth="1"/>
    <col min="12" max="12" width="10" style="13" customWidth="1"/>
    <col min="13" max="13" width="11.109375" style="13" bestFit="1" customWidth="1"/>
    <col min="14" max="14" width="13.5546875" style="13" customWidth="1"/>
    <col min="15" max="15" width="11.33203125" style="13" customWidth="1"/>
    <col min="16" max="16" width="11.5546875" style="13" customWidth="1"/>
    <col min="17" max="16384" width="8.88671875" style="13"/>
  </cols>
  <sheetData>
    <row r="1" spans="1:16" s="5" customFormat="1" ht="58.2" customHeight="1" thickBot="1" x14ac:dyDescent="0.35">
      <c r="A1" s="28" t="s">
        <v>19</v>
      </c>
      <c r="B1" s="3" t="s">
        <v>6</v>
      </c>
      <c r="C1" s="3" t="s">
        <v>60</v>
      </c>
      <c r="D1" s="3" t="s">
        <v>1</v>
      </c>
      <c r="E1" s="2" t="s">
        <v>120</v>
      </c>
      <c r="F1" s="2" t="s">
        <v>98</v>
      </c>
      <c r="G1" s="2" t="s">
        <v>99</v>
      </c>
      <c r="H1" s="3" t="s">
        <v>20</v>
      </c>
      <c r="I1" s="4" t="s">
        <v>21</v>
      </c>
      <c r="O1" s="6"/>
    </row>
    <row r="2" spans="1:16" x14ac:dyDescent="0.3">
      <c r="A2" s="7" t="s">
        <v>0</v>
      </c>
      <c r="B2" s="8" t="s">
        <v>11</v>
      </c>
      <c r="C2" s="9" t="s">
        <v>57</v>
      </c>
      <c r="D2" s="10" t="s">
        <v>4</v>
      </c>
      <c r="E2" s="75" t="s">
        <v>12</v>
      </c>
      <c r="F2" s="76"/>
      <c r="G2" s="76"/>
      <c r="H2" s="12" t="str">
        <f>IFERROR(G2/F2, "N/A")</f>
        <v>N/A</v>
      </c>
      <c r="I2" s="12" t="str">
        <f>IF(ISBLANK(G2),"N/A",IF(G2=0,"N/A",IF(H2&gt;=0.85,"Yes","No")))</f>
        <v>N/A</v>
      </c>
      <c r="K2" s="100" t="s">
        <v>81</v>
      </c>
      <c r="L2" s="102" t="s">
        <v>85</v>
      </c>
      <c r="M2" s="102" t="s">
        <v>86</v>
      </c>
      <c r="N2" s="104" t="s">
        <v>100</v>
      </c>
    </row>
    <row r="3" spans="1:16" ht="15" thickBot="1" x14ac:dyDescent="0.35">
      <c r="A3" s="14" t="s">
        <v>0</v>
      </c>
      <c r="B3" s="15" t="s">
        <v>11</v>
      </c>
      <c r="C3" s="16" t="s">
        <v>57</v>
      </c>
      <c r="D3" s="17">
        <v>1</v>
      </c>
      <c r="E3" s="77" t="s">
        <v>12</v>
      </c>
      <c r="F3" s="78"/>
      <c r="G3" s="78"/>
      <c r="H3" s="19" t="str">
        <f t="shared" ref="H3:H53" si="0">IFERROR(G3/F3, "N/A")</f>
        <v>N/A</v>
      </c>
      <c r="I3" s="19" t="str">
        <f t="shared" ref="I3:I53" si="1">IF(ISBLANK(G3),"N/A",IF(G3=0,"N/A",IF(H3&gt;=0.85,"Yes","No")))</f>
        <v>N/A</v>
      </c>
      <c r="K3" s="101"/>
      <c r="L3" s="103"/>
      <c r="M3" s="103"/>
      <c r="N3" s="105"/>
    </row>
    <row r="4" spans="1:16" x14ac:dyDescent="0.3">
      <c r="A4" s="14" t="s">
        <v>0</v>
      </c>
      <c r="B4" s="15" t="s">
        <v>11</v>
      </c>
      <c r="C4" s="16" t="s">
        <v>57</v>
      </c>
      <c r="D4" s="17">
        <v>2</v>
      </c>
      <c r="E4" s="77" t="s">
        <v>12</v>
      </c>
      <c r="F4" s="78"/>
      <c r="G4" s="78"/>
      <c r="H4" s="19" t="str">
        <f t="shared" si="0"/>
        <v>N/A</v>
      </c>
      <c r="I4" s="19" t="str">
        <f t="shared" si="1"/>
        <v>N/A</v>
      </c>
      <c r="K4" s="7" t="s">
        <v>57</v>
      </c>
      <c r="L4" s="10" t="str">
        <f>IF(COUNTIFS(C:C,K4,I:I,"Yes") &gt; 0, "Yes","No")</f>
        <v>No</v>
      </c>
      <c r="M4" s="10" t="str">
        <f>IF(AND(L4="Yes",N16&gt;0,N19&gt;0,N22&gt;0,N25&gt;0),"Yes",IF(L4="No","N/A",IF(OR(L4="Yes",N16&lt;1,N19&lt;1,N22&lt;1,N25&lt;1),"No")))</f>
        <v>N/A</v>
      </c>
      <c r="N4" s="12" t="str">
        <f>IF(AND(L4="Yes",P16="Yes",P19="Yes",P22="Yes",P25="Yes"),"Yes",IF(L4="No","N/A",IF(AND(L4="Yes",OR(P16="No",P19="No",P22="No",P25="No")),"No")))</f>
        <v>N/A</v>
      </c>
    </row>
    <row r="5" spans="1:16" x14ac:dyDescent="0.3">
      <c r="A5" s="14" t="s">
        <v>0</v>
      </c>
      <c r="B5" s="15" t="s">
        <v>11</v>
      </c>
      <c r="C5" s="16" t="s">
        <v>57</v>
      </c>
      <c r="D5" s="17">
        <v>3</v>
      </c>
      <c r="E5" s="77" t="s">
        <v>12</v>
      </c>
      <c r="F5" s="78"/>
      <c r="G5" s="78"/>
      <c r="H5" s="19" t="str">
        <f t="shared" si="0"/>
        <v>N/A</v>
      </c>
      <c r="I5" s="19" t="str">
        <f t="shared" si="1"/>
        <v>N/A</v>
      </c>
      <c r="K5" s="14" t="s">
        <v>58</v>
      </c>
      <c r="L5" s="17" t="str">
        <f>IF(COUNTIFS(C:C,K5,I:I,"Yes") &gt; 0, "Yes","No")</f>
        <v>No</v>
      </c>
      <c r="M5" s="17" t="str">
        <f>IF(AND(L5="Yes",N17&gt;0,N20&gt;0,N23&gt;0,N26&gt;0),"Yes",IF(L5="No","N/A",IF(OR(L5="Yes",N17&lt;1,N20&lt;1,N23&lt;1,N26&lt;1),"No")))</f>
        <v>N/A</v>
      </c>
      <c r="N5" s="19" t="str">
        <f>IF(AND(L5="Yes",P17="Yes",P20="Yes",P23="Yes",P26="Yes"),"Yes",IF(L5="No","N/A",IF(AND(L5="Yes",OR(P17="No",P20="No",P23="No",P26="No")),"No")))</f>
        <v>N/A</v>
      </c>
    </row>
    <row r="6" spans="1:16" ht="15" thickBot="1" x14ac:dyDescent="0.35">
      <c r="A6" s="14" t="s">
        <v>0</v>
      </c>
      <c r="B6" s="15" t="s">
        <v>11</v>
      </c>
      <c r="C6" s="16" t="s">
        <v>57</v>
      </c>
      <c r="D6" s="17">
        <v>4</v>
      </c>
      <c r="E6" s="77" t="s">
        <v>12</v>
      </c>
      <c r="F6" s="78"/>
      <c r="G6" s="78"/>
      <c r="H6" s="19" t="str">
        <f t="shared" si="0"/>
        <v>N/A</v>
      </c>
      <c r="I6" s="19" t="str">
        <f t="shared" si="1"/>
        <v>N/A</v>
      </c>
      <c r="K6" s="20" t="s">
        <v>59</v>
      </c>
      <c r="L6" s="21" t="str">
        <f>IF(COUNTIFS(C:C,K6,I:I,"Yes") &gt; 0, "Yes","No")</f>
        <v>No</v>
      </c>
      <c r="M6" s="21" t="str">
        <f>IF(AND(L6="Yes",N18&gt;0,N21&gt;0,N24&gt;0,N27&gt;0),"Yes",IF(L6="No","N/A",IF(OR(L6="Yes",N18&lt;1,N21&lt;1,N24&lt;1,N27&lt;1),"No")))</f>
        <v>N/A</v>
      </c>
      <c r="N6" s="22" t="str">
        <f>IF(AND(L6="Yes",P18="Yes",P21="Yes",P24="Yes",P27="Yes"),"Yes",IF(L6="No","N/A",IF(AND(L6="Yes",OR(P18="No",P21="No",P24="No",P27="No")),"No")))</f>
        <v>N/A</v>
      </c>
    </row>
    <row r="7" spans="1:16" x14ac:dyDescent="0.3">
      <c r="A7" s="14" t="s">
        <v>0</v>
      </c>
      <c r="B7" s="15" t="s">
        <v>11</v>
      </c>
      <c r="C7" s="16" t="s">
        <v>57</v>
      </c>
      <c r="D7" s="17">
        <v>5</v>
      </c>
      <c r="E7" s="77" t="s">
        <v>12</v>
      </c>
      <c r="F7" s="78"/>
      <c r="G7" s="78"/>
      <c r="H7" s="19" t="str">
        <f t="shared" si="0"/>
        <v>N/A</v>
      </c>
      <c r="I7" s="19" t="str">
        <f t="shared" si="1"/>
        <v>N/A</v>
      </c>
    </row>
    <row r="8" spans="1:16" x14ac:dyDescent="0.3">
      <c r="A8" s="14" t="s">
        <v>0</v>
      </c>
      <c r="B8" s="15" t="s">
        <v>11</v>
      </c>
      <c r="C8" s="16" t="s">
        <v>58</v>
      </c>
      <c r="D8" s="17">
        <v>6</v>
      </c>
      <c r="E8" s="77" t="s">
        <v>12</v>
      </c>
      <c r="F8" s="78"/>
      <c r="G8" s="78"/>
      <c r="H8" s="19" t="str">
        <f t="shared" si="0"/>
        <v>N/A</v>
      </c>
      <c r="I8" s="19" t="str">
        <f t="shared" si="1"/>
        <v>N/A</v>
      </c>
    </row>
    <row r="9" spans="1:16" x14ac:dyDescent="0.3">
      <c r="A9" s="14" t="s">
        <v>0</v>
      </c>
      <c r="B9" s="15" t="s">
        <v>11</v>
      </c>
      <c r="C9" s="16" t="s">
        <v>58</v>
      </c>
      <c r="D9" s="17">
        <v>7</v>
      </c>
      <c r="E9" s="77" t="s">
        <v>12</v>
      </c>
      <c r="F9" s="78"/>
      <c r="G9" s="78"/>
      <c r="H9" s="19" t="str">
        <f t="shared" si="0"/>
        <v>N/A</v>
      </c>
      <c r="I9" s="19" t="str">
        <f t="shared" si="1"/>
        <v>N/A</v>
      </c>
    </row>
    <row r="10" spans="1:16" x14ac:dyDescent="0.3">
      <c r="A10" s="14" t="s">
        <v>0</v>
      </c>
      <c r="B10" s="15" t="s">
        <v>11</v>
      </c>
      <c r="C10" s="16" t="s">
        <v>58</v>
      </c>
      <c r="D10" s="17">
        <v>8</v>
      </c>
      <c r="E10" s="77" t="s">
        <v>12</v>
      </c>
      <c r="F10" s="78"/>
      <c r="G10" s="78"/>
      <c r="H10" s="19" t="str">
        <f t="shared" si="0"/>
        <v>N/A</v>
      </c>
      <c r="I10" s="19" t="str">
        <f t="shared" si="1"/>
        <v>N/A</v>
      </c>
    </row>
    <row r="11" spans="1:16" x14ac:dyDescent="0.3">
      <c r="A11" s="14" t="s">
        <v>0</v>
      </c>
      <c r="B11" s="15" t="s">
        <v>11</v>
      </c>
      <c r="C11" s="16" t="s">
        <v>59</v>
      </c>
      <c r="D11" s="17">
        <v>9</v>
      </c>
      <c r="E11" s="77" t="s">
        <v>12</v>
      </c>
      <c r="F11" s="78"/>
      <c r="G11" s="78"/>
      <c r="H11" s="19" t="str">
        <f t="shared" si="0"/>
        <v>N/A</v>
      </c>
      <c r="I11" s="19" t="str">
        <f t="shared" si="1"/>
        <v>N/A</v>
      </c>
    </row>
    <row r="12" spans="1:16" ht="15" thickBot="1" x14ac:dyDescent="0.35">
      <c r="A12" s="14" t="s">
        <v>0</v>
      </c>
      <c r="B12" s="15" t="s">
        <v>11</v>
      </c>
      <c r="C12" s="16" t="s">
        <v>59</v>
      </c>
      <c r="D12" s="17">
        <v>10</v>
      </c>
      <c r="E12" s="77" t="s">
        <v>12</v>
      </c>
      <c r="F12" s="78"/>
      <c r="G12" s="78"/>
      <c r="H12" s="19" t="str">
        <f t="shared" si="0"/>
        <v>N/A</v>
      </c>
      <c r="I12" s="19" t="str">
        <f t="shared" si="1"/>
        <v>N/A</v>
      </c>
    </row>
    <row r="13" spans="1:16" x14ac:dyDescent="0.3">
      <c r="A13" s="14" t="s">
        <v>0</v>
      </c>
      <c r="B13" s="15" t="s">
        <v>11</v>
      </c>
      <c r="C13" s="16" t="s">
        <v>59</v>
      </c>
      <c r="D13" s="17">
        <v>11</v>
      </c>
      <c r="E13" s="77" t="s">
        <v>12</v>
      </c>
      <c r="F13" s="78"/>
      <c r="G13" s="78"/>
      <c r="H13" s="19" t="str">
        <f t="shared" si="0"/>
        <v>N/A</v>
      </c>
      <c r="I13" s="19" t="str">
        <f t="shared" si="1"/>
        <v>N/A</v>
      </c>
      <c r="K13" s="97" t="s">
        <v>19</v>
      </c>
      <c r="L13" s="91" t="s">
        <v>6</v>
      </c>
      <c r="M13" s="91" t="s">
        <v>60</v>
      </c>
      <c r="N13" s="91" t="s">
        <v>110</v>
      </c>
      <c r="O13" s="91" t="s">
        <v>95</v>
      </c>
      <c r="P13" s="94" t="s">
        <v>96</v>
      </c>
    </row>
    <row r="14" spans="1:16" ht="15.75" customHeight="1" thickBot="1" x14ac:dyDescent="0.35">
      <c r="A14" s="20" t="s">
        <v>0</v>
      </c>
      <c r="B14" s="24" t="s">
        <v>11</v>
      </c>
      <c r="C14" s="25" t="s">
        <v>59</v>
      </c>
      <c r="D14" s="21">
        <v>12</v>
      </c>
      <c r="E14" s="79" t="s">
        <v>12</v>
      </c>
      <c r="F14" s="80"/>
      <c r="G14" s="80"/>
      <c r="H14" s="22" t="str">
        <f t="shared" si="0"/>
        <v>N/A</v>
      </c>
      <c r="I14" s="22" t="str">
        <f t="shared" si="1"/>
        <v>N/A</v>
      </c>
      <c r="K14" s="98"/>
      <c r="L14" s="92"/>
      <c r="M14" s="92"/>
      <c r="N14" s="92"/>
      <c r="O14" s="92"/>
      <c r="P14" s="95"/>
    </row>
    <row r="15" spans="1:16" ht="15" thickBot="1" x14ac:dyDescent="0.35">
      <c r="A15" s="7" t="s">
        <v>0</v>
      </c>
      <c r="B15" s="8" t="s">
        <v>22</v>
      </c>
      <c r="C15" s="9" t="s">
        <v>57</v>
      </c>
      <c r="D15" s="10" t="s">
        <v>4</v>
      </c>
      <c r="E15" s="75" t="s">
        <v>12</v>
      </c>
      <c r="F15" s="76"/>
      <c r="G15" s="76"/>
      <c r="H15" s="12" t="str">
        <f t="shared" si="0"/>
        <v>N/A</v>
      </c>
      <c r="I15" s="12" t="str">
        <f t="shared" si="1"/>
        <v>N/A</v>
      </c>
      <c r="K15" s="99"/>
      <c r="L15" s="93"/>
      <c r="M15" s="93"/>
      <c r="N15" s="93"/>
      <c r="O15" s="93"/>
      <c r="P15" s="96"/>
    </row>
    <row r="16" spans="1:16" x14ac:dyDescent="0.3">
      <c r="A16" s="14" t="s">
        <v>0</v>
      </c>
      <c r="B16" s="15" t="s">
        <v>22</v>
      </c>
      <c r="C16" s="16" t="s">
        <v>57</v>
      </c>
      <c r="D16" s="17">
        <v>1</v>
      </c>
      <c r="E16" s="77" t="s">
        <v>12</v>
      </c>
      <c r="F16" s="78"/>
      <c r="G16" s="78"/>
      <c r="H16" s="19" t="str">
        <f t="shared" si="0"/>
        <v>N/A</v>
      </c>
      <c r="I16" s="19" t="str">
        <f t="shared" si="1"/>
        <v>N/A</v>
      </c>
      <c r="K16" s="7" t="s">
        <v>0</v>
      </c>
      <c r="L16" s="9" t="s">
        <v>11</v>
      </c>
      <c r="M16" s="9" t="s">
        <v>57</v>
      </c>
      <c r="N16" s="10">
        <f>COUNTIF(I2:I6,"Yes")</f>
        <v>0</v>
      </c>
      <c r="O16" s="10">
        <f>SUMIFS(G:G,C:C,M16,A:A,K16,B:B,L16)</f>
        <v>0</v>
      </c>
      <c r="P16" s="12" t="str">
        <f>IF(O16&gt;15,"Yes", "No")</f>
        <v>No</v>
      </c>
    </row>
    <row r="17" spans="1:16" x14ac:dyDescent="0.3">
      <c r="A17" s="14" t="s">
        <v>0</v>
      </c>
      <c r="B17" s="15" t="s">
        <v>22</v>
      </c>
      <c r="C17" s="16" t="s">
        <v>57</v>
      </c>
      <c r="D17" s="17">
        <v>2</v>
      </c>
      <c r="E17" s="77" t="s">
        <v>12</v>
      </c>
      <c r="F17" s="78"/>
      <c r="G17" s="78"/>
      <c r="H17" s="19" t="str">
        <f t="shared" si="0"/>
        <v>N/A</v>
      </c>
      <c r="I17" s="19" t="str">
        <f t="shared" si="1"/>
        <v>N/A</v>
      </c>
      <c r="K17" s="14" t="s">
        <v>0</v>
      </c>
      <c r="L17" s="16" t="s">
        <v>11</v>
      </c>
      <c r="M17" s="16" t="s">
        <v>58</v>
      </c>
      <c r="N17" s="17">
        <f>COUNTIF(I8:I10,"Yes")</f>
        <v>0</v>
      </c>
      <c r="O17" s="17">
        <f t="shared" ref="O17:O27" si="2">SUMIFS(G:G,C:C,M17,A:A,K17,B:B,L17)</f>
        <v>0</v>
      </c>
      <c r="P17" s="19" t="str">
        <f t="shared" ref="P17:P21" si="3">IF(O17&gt;15,"Yes", "No")</f>
        <v>No</v>
      </c>
    </row>
    <row r="18" spans="1:16" x14ac:dyDescent="0.3">
      <c r="A18" s="14" t="s">
        <v>0</v>
      </c>
      <c r="B18" s="15" t="s">
        <v>22</v>
      </c>
      <c r="C18" s="16" t="s">
        <v>57</v>
      </c>
      <c r="D18" s="17">
        <v>3</v>
      </c>
      <c r="E18" s="77" t="s">
        <v>12</v>
      </c>
      <c r="F18" s="78"/>
      <c r="G18" s="78"/>
      <c r="H18" s="19" t="str">
        <f t="shared" si="0"/>
        <v>N/A</v>
      </c>
      <c r="I18" s="19" t="str">
        <f t="shared" si="1"/>
        <v>N/A</v>
      </c>
      <c r="K18" s="14" t="s">
        <v>0</v>
      </c>
      <c r="L18" s="16" t="s">
        <v>11</v>
      </c>
      <c r="M18" s="16" t="s">
        <v>59</v>
      </c>
      <c r="N18" s="17">
        <f>COUNTIF(I11:I14,"Yes")</f>
        <v>0</v>
      </c>
      <c r="O18" s="17">
        <f t="shared" si="2"/>
        <v>0</v>
      </c>
      <c r="P18" s="19" t="str">
        <f t="shared" si="3"/>
        <v>No</v>
      </c>
    </row>
    <row r="19" spans="1:16" x14ac:dyDescent="0.3">
      <c r="A19" s="14" t="s">
        <v>0</v>
      </c>
      <c r="B19" s="15" t="s">
        <v>22</v>
      </c>
      <c r="C19" s="16" t="s">
        <v>57</v>
      </c>
      <c r="D19" s="17">
        <v>4</v>
      </c>
      <c r="E19" s="77" t="s">
        <v>12</v>
      </c>
      <c r="F19" s="78"/>
      <c r="G19" s="78"/>
      <c r="H19" s="19" t="str">
        <f t="shared" si="0"/>
        <v>N/A</v>
      </c>
      <c r="I19" s="19" t="str">
        <f t="shared" si="1"/>
        <v>N/A</v>
      </c>
      <c r="K19" s="14" t="s">
        <v>0</v>
      </c>
      <c r="L19" s="16" t="s">
        <v>22</v>
      </c>
      <c r="M19" s="16" t="s">
        <v>57</v>
      </c>
      <c r="N19" s="17">
        <f>COUNTIF(I15:I20,"Yes")</f>
        <v>0</v>
      </c>
      <c r="O19" s="17">
        <f t="shared" si="2"/>
        <v>0</v>
      </c>
      <c r="P19" s="19" t="str">
        <f t="shared" si="3"/>
        <v>No</v>
      </c>
    </row>
    <row r="20" spans="1:16" x14ac:dyDescent="0.3">
      <c r="A20" s="14" t="s">
        <v>0</v>
      </c>
      <c r="B20" s="15" t="s">
        <v>22</v>
      </c>
      <c r="C20" s="16" t="s">
        <v>57</v>
      </c>
      <c r="D20" s="17">
        <v>5</v>
      </c>
      <c r="E20" s="77" t="s">
        <v>12</v>
      </c>
      <c r="F20" s="78"/>
      <c r="G20" s="78"/>
      <c r="H20" s="19" t="str">
        <f t="shared" si="0"/>
        <v>N/A</v>
      </c>
      <c r="I20" s="19" t="str">
        <f t="shared" si="1"/>
        <v>N/A</v>
      </c>
      <c r="K20" s="14" t="s">
        <v>0</v>
      </c>
      <c r="L20" s="16" t="s">
        <v>22</v>
      </c>
      <c r="M20" s="16" t="s">
        <v>58</v>
      </c>
      <c r="N20" s="17">
        <f>COUNTIF(I21:I23,"Yes")</f>
        <v>0</v>
      </c>
      <c r="O20" s="17">
        <f t="shared" si="2"/>
        <v>0</v>
      </c>
      <c r="P20" s="19" t="str">
        <f t="shared" si="3"/>
        <v>No</v>
      </c>
    </row>
    <row r="21" spans="1:16" x14ac:dyDescent="0.3">
      <c r="A21" s="14" t="s">
        <v>0</v>
      </c>
      <c r="B21" s="15" t="s">
        <v>22</v>
      </c>
      <c r="C21" s="16" t="s">
        <v>58</v>
      </c>
      <c r="D21" s="17">
        <v>6</v>
      </c>
      <c r="E21" s="77" t="s">
        <v>12</v>
      </c>
      <c r="F21" s="78"/>
      <c r="G21" s="78"/>
      <c r="H21" s="19" t="str">
        <f t="shared" si="0"/>
        <v>N/A</v>
      </c>
      <c r="I21" s="19" t="str">
        <f t="shared" si="1"/>
        <v>N/A</v>
      </c>
      <c r="K21" s="14" t="s">
        <v>0</v>
      </c>
      <c r="L21" s="16" t="s">
        <v>22</v>
      </c>
      <c r="M21" s="16" t="s">
        <v>59</v>
      </c>
      <c r="N21" s="17">
        <f>COUNTIF(I24:I27,"Yes")</f>
        <v>0</v>
      </c>
      <c r="O21" s="17">
        <f t="shared" si="2"/>
        <v>0</v>
      </c>
      <c r="P21" s="19" t="str">
        <f t="shared" si="3"/>
        <v>No</v>
      </c>
    </row>
    <row r="22" spans="1:16" x14ac:dyDescent="0.3">
      <c r="A22" s="14" t="s">
        <v>0</v>
      </c>
      <c r="B22" s="15" t="s">
        <v>22</v>
      </c>
      <c r="C22" s="16" t="s">
        <v>58</v>
      </c>
      <c r="D22" s="17">
        <v>7</v>
      </c>
      <c r="E22" s="77" t="s">
        <v>12</v>
      </c>
      <c r="F22" s="78"/>
      <c r="G22" s="78"/>
      <c r="H22" s="19" t="str">
        <f t="shared" si="0"/>
        <v>N/A</v>
      </c>
      <c r="I22" s="19" t="str">
        <f t="shared" si="1"/>
        <v>N/A</v>
      </c>
      <c r="K22" s="14" t="s">
        <v>23</v>
      </c>
      <c r="L22" s="16" t="s">
        <v>11</v>
      </c>
      <c r="M22" s="16" t="s">
        <v>57</v>
      </c>
      <c r="N22" s="17">
        <f>COUNTIF(I28:I33,"Yes")</f>
        <v>0</v>
      </c>
      <c r="O22" s="17">
        <f t="shared" si="2"/>
        <v>0</v>
      </c>
      <c r="P22" s="19" t="str">
        <f>IF(O22&gt;19,"Yes", "No")</f>
        <v>No</v>
      </c>
    </row>
    <row r="23" spans="1:16" x14ac:dyDescent="0.3">
      <c r="A23" s="14" t="s">
        <v>0</v>
      </c>
      <c r="B23" s="15" t="s">
        <v>22</v>
      </c>
      <c r="C23" s="16" t="s">
        <v>58</v>
      </c>
      <c r="D23" s="17">
        <v>8</v>
      </c>
      <c r="E23" s="77" t="s">
        <v>12</v>
      </c>
      <c r="F23" s="78"/>
      <c r="G23" s="78"/>
      <c r="H23" s="19" t="str">
        <f t="shared" si="0"/>
        <v>N/A</v>
      </c>
      <c r="I23" s="19" t="str">
        <f t="shared" si="1"/>
        <v>N/A</v>
      </c>
      <c r="K23" s="14" t="s">
        <v>23</v>
      </c>
      <c r="L23" s="16" t="s">
        <v>11</v>
      </c>
      <c r="M23" s="16" t="s">
        <v>58</v>
      </c>
      <c r="N23" s="17">
        <f>COUNTIF(I34:I36,"Yes")</f>
        <v>0</v>
      </c>
      <c r="O23" s="17">
        <f t="shared" si="2"/>
        <v>0</v>
      </c>
      <c r="P23" s="19" t="str">
        <f t="shared" ref="P23:P27" si="4">IF(O23&gt;19,"Yes", "No")</f>
        <v>No</v>
      </c>
    </row>
    <row r="24" spans="1:16" x14ac:dyDescent="0.3">
      <c r="A24" s="14" t="s">
        <v>0</v>
      </c>
      <c r="B24" s="15" t="s">
        <v>22</v>
      </c>
      <c r="C24" s="16" t="s">
        <v>59</v>
      </c>
      <c r="D24" s="17">
        <v>9</v>
      </c>
      <c r="E24" s="77" t="s">
        <v>12</v>
      </c>
      <c r="F24" s="78"/>
      <c r="G24" s="78"/>
      <c r="H24" s="19" t="str">
        <f t="shared" si="0"/>
        <v>N/A</v>
      </c>
      <c r="I24" s="19" t="str">
        <f t="shared" si="1"/>
        <v>N/A</v>
      </c>
      <c r="K24" s="14" t="s">
        <v>23</v>
      </c>
      <c r="L24" s="16" t="s">
        <v>11</v>
      </c>
      <c r="M24" s="16" t="s">
        <v>59</v>
      </c>
      <c r="N24" s="17">
        <f>COUNTIF(I37:I40,"Yes")</f>
        <v>0</v>
      </c>
      <c r="O24" s="17">
        <f t="shared" si="2"/>
        <v>0</v>
      </c>
      <c r="P24" s="19" t="str">
        <f t="shared" si="4"/>
        <v>No</v>
      </c>
    </row>
    <row r="25" spans="1:16" x14ac:dyDescent="0.3">
      <c r="A25" s="14" t="s">
        <v>0</v>
      </c>
      <c r="B25" s="15" t="s">
        <v>22</v>
      </c>
      <c r="C25" s="16" t="s">
        <v>59</v>
      </c>
      <c r="D25" s="17">
        <v>10</v>
      </c>
      <c r="E25" s="77" t="s">
        <v>12</v>
      </c>
      <c r="F25" s="78"/>
      <c r="G25" s="78"/>
      <c r="H25" s="19" t="str">
        <f t="shared" si="0"/>
        <v>N/A</v>
      </c>
      <c r="I25" s="19" t="str">
        <f t="shared" si="1"/>
        <v>N/A</v>
      </c>
      <c r="K25" s="14" t="s">
        <v>23</v>
      </c>
      <c r="L25" s="16" t="s">
        <v>22</v>
      </c>
      <c r="M25" s="16" t="s">
        <v>57</v>
      </c>
      <c r="N25" s="17">
        <f>COUNTIF(I28:I33,"Yes")</f>
        <v>0</v>
      </c>
      <c r="O25" s="17">
        <f t="shared" si="2"/>
        <v>0</v>
      </c>
      <c r="P25" s="19" t="str">
        <f t="shared" si="4"/>
        <v>No</v>
      </c>
    </row>
    <row r="26" spans="1:16" x14ac:dyDescent="0.3">
      <c r="A26" s="14" t="s">
        <v>0</v>
      </c>
      <c r="B26" s="15" t="s">
        <v>22</v>
      </c>
      <c r="C26" s="16" t="s">
        <v>59</v>
      </c>
      <c r="D26" s="17">
        <v>11</v>
      </c>
      <c r="E26" s="77" t="s">
        <v>12</v>
      </c>
      <c r="F26" s="78"/>
      <c r="G26" s="78"/>
      <c r="H26" s="19" t="str">
        <f t="shared" si="0"/>
        <v>N/A</v>
      </c>
      <c r="I26" s="19" t="str">
        <f t="shared" si="1"/>
        <v>N/A</v>
      </c>
      <c r="K26" s="14" t="s">
        <v>23</v>
      </c>
      <c r="L26" s="16" t="s">
        <v>22</v>
      </c>
      <c r="M26" s="16" t="s">
        <v>58</v>
      </c>
      <c r="N26" s="17">
        <f>COUNTIF(I47:I49,"Yes")</f>
        <v>0</v>
      </c>
      <c r="O26" s="17">
        <f t="shared" si="2"/>
        <v>0</v>
      </c>
      <c r="P26" s="19" t="str">
        <f t="shared" si="4"/>
        <v>No</v>
      </c>
    </row>
    <row r="27" spans="1:16" ht="15" thickBot="1" x14ac:dyDescent="0.35">
      <c r="A27" s="20" t="s">
        <v>0</v>
      </c>
      <c r="B27" s="24" t="s">
        <v>22</v>
      </c>
      <c r="C27" s="25" t="s">
        <v>59</v>
      </c>
      <c r="D27" s="21">
        <v>12</v>
      </c>
      <c r="E27" s="79" t="s">
        <v>12</v>
      </c>
      <c r="F27" s="80"/>
      <c r="G27" s="80"/>
      <c r="H27" s="22" t="str">
        <f t="shared" si="0"/>
        <v>N/A</v>
      </c>
      <c r="I27" s="22" t="str">
        <f t="shared" si="1"/>
        <v>N/A</v>
      </c>
      <c r="K27" s="20" t="s">
        <v>23</v>
      </c>
      <c r="L27" s="25" t="s">
        <v>22</v>
      </c>
      <c r="M27" s="25" t="s">
        <v>59</v>
      </c>
      <c r="N27" s="21">
        <f>COUNTIF(I50:I53,"Yes")</f>
        <v>0</v>
      </c>
      <c r="O27" s="21">
        <f t="shared" si="2"/>
        <v>0</v>
      </c>
      <c r="P27" s="22" t="str">
        <f t="shared" si="4"/>
        <v>No</v>
      </c>
    </row>
    <row r="28" spans="1:16" x14ac:dyDescent="0.3">
      <c r="A28" s="7" t="s">
        <v>23</v>
      </c>
      <c r="B28" s="8" t="s">
        <v>11</v>
      </c>
      <c r="C28" s="9" t="s">
        <v>57</v>
      </c>
      <c r="D28" s="10" t="s">
        <v>4</v>
      </c>
      <c r="E28" s="75" t="s">
        <v>12</v>
      </c>
      <c r="F28" s="76"/>
      <c r="G28" s="76"/>
      <c r="H28" s="12" t="str">
        <f t="shared" si="0"/>
        <v>N/A</v>
      </c>
      <c r="I28" s="12" t="str">
        <f t="shared" si="1"/>
        <v>N/A</v>
      </c>
    </row>
    <row r="29" spans="1:16" x14ac:dyDescent="0.3">
      <c r="A29" s="14" t="s">
        <v>23</v>
      </c>
      <c r="B29" s="15" t="s">
        <v>11</v>
      </c>
      <c r="C29" s="16" t="s">
        <v>57</v>
      </c>
      <c r="D29" s="17">
        <v>1</v>
      </c>
      <c r="E29" s="77" t="s">
        <v>12</v>
      </c>
      <c r="F29" s="78"/>
      <c r="G29" s="78"/>
      <c r="H29" s="19" t="str">
        <f t="shared" si="0"/>
        <v>N/A</v>
      </c>
      <c r="I29" s="19" t="str">
        <f t="shared" si="1"/>
        <v>N/A</v>
      </c>
    </row>
    <row r="30" spans="1:16" x14ac:dyDescent="0.3">
      <c r="A30" s="14" t="s">
        <v>23</v>
      </c>
      <c r="B30" s="15" t="s">
        <v>11</v>
      </c>
      <c r="C30" s="16" t="s">
        <v>57</v>
      </c>
      <c r="D30" s="17">
        <v>2</v>
      </c>
      <c r="E30" s="77" t="s">
        <v>12</v>
      </c>
      <c r="F30" s="78"/>
      <c r="G30" s="78"/>
      <c r="H30" s="19" t="str">
        <f t="shared" si="0"/>
        <v>N/A</v>
      </c>
      <c r="I30" s="19" t="str">
        <f t="shared" si="1"/>
        <v>N/A</v>
      </c>
    </row>
    <row r="31" spans="1:16" x14ac:dyDescent="0.3">
      <c r="A31" s="14" t="s">
        <v>23</v>
      </c>
      <c r="B31" s="15" t="s">
        <v>11</v>
      </c>
      <c r="C31" s="16" t="s">
        <v>57</v>
      </c>
      <c r="D31" s="17">
        <v>3</v>
      </c>
      <c r="E31" s="77" t="s">
        <v>12</v>
      </c>
      <c r="F31" s="78"/>
      <c r="G31" s="78"/>
      <c r="H31" s="19" t="str">
        <f t="shared" si="0"/>
        <v>N/A</v>
      </c>
      <c r="I31" s="19" t="str">
        <f t="shared" si="1"/>
        <v>N/A</v>
      </c>
    </row>
    <row r="32" spans="1:16" x14ac:dyDescent="0.3">
      <c r="A32" s="14" t="s">
        <v>23</v>
      </c>
      <c r="B32" s="15" t="s">
        <v>11</v>
      </c>
      <c r="C32" s="16" t="s">
        <v>57</v>
      </c>
      <c r="D32" s="17">
        <v>4</v>
      </c>
      <c r="E32" s="77" t="s">
        <v>12</v>
      </c>
      <c r="F32" s="78"/>
      <c r="G32" s="78"/>
      <c r="H32" s="19" t="str">
        <f t="shared" si="0"/>
        <v>N/A</v>
      </c>
      <c r="I32" s="19" t="str">
        <f t="shared" si="1"/>
        <v>N/A</v>
      </c>
    </row>
    <row r="33" spans="1:9" x14ac:dyDescent="0.3">
      <c r="A33" s="14" t="s">
        <v>23</v>
      </c>
      <c r="B33" s="15" t="s">
        <v>11</v>
      </c>
      <c r="C33" s="16" t="s">
        <v>57</v>
      </c>
      <c r="D33" s="17">
        <v>5</v>
      </c>
      <c r="E33" s="77" t="s">
        <v>12</v>
      </c>
      <c r="F33" s="78"/>
      <c r="G33" s="78"/>
      <c r="H33" s="19" t="str">
        <f t="shared" si="0"/>
        <v>N/A</v>
      </c>
      <c r="I33" s="19" t="str">
        <f t="shared" si="1"/>
        <v>N/A</v>
      </c>
    </row>
    <row r="34" spans="1:9" x14ac:dyDescent="0.3">
      <c r="A34" s="14" t="s">
        <v>23</v>
      </c>
      <c r="B34" s="15" t="s">
        <v>11</v>
      </c>
      <c r="C34" s="16" t="s">
        <v>58</v>
      </c>
      <c r="D34" s="17">
        <v>6</v>
      </c>
      <c r="E34" s="77" t="s">
        <v>12</v>
      </c>
      <c r="F34" s="78"/>
      <c r="G34" s="78"/>
      <c r="H34" s="19" t="str">
        <f t="shared" si="0"/>
        <v>N/A</v>
      </c>
      <c r="I34" s="19" t="str">
        <f t="shared" si="1"/>
        <v>N/A</v>
      </c>
    </row>
    <row r="35" spans="1:9" x14ac:dyDescent="0.3">
      <c r="A35" s="14" t="s">
        <v>23</v>
      </c>
      <c r="B35" s="15" t="s">
        <v>11</v>
      </c>
      <c r="C35" s="16" t="s">
        <v>58</v>
      </c>
      <c r="D35" s="17">
        <v>7</v>
      </c>
      <c r="E35" s="77" t="s">
        <v>12</v>
      </c>
      <c r="F35" s="78"/>
      <c r="G35" s="78"/>
      <c r="H35" s="19" t="str">
        <f t="shared" si="0"/>
        <v>N/A</v>
      </c>
      <c r="I35" s="19" t="str">
        <f t="shared" si="1"/>
        <v>N/A</v>
      </c>
    </row>
    <row r="36" spans="1:9" x14ac:dyDescent="0.3">
      <c r="A36" s="14" t="s">
        <v>23</v>
      </c>
      <c r="B36" s="15" t="s">
        <v>11</v>
      </c>
      <c r="C36" s="16" t="s">
        <v>58</v>
      </c>
      <c r="D36" s="17">
        <v>8</v>
      </c>
      <c r="E36" s="77" t="s">
        <v>12</v>
      </c>
      <c r="F36" s="78"/>
      <c r="G36" s="78"/>
      <c r="H36" s="19" t="str">
        <f t="shared" si="0"/>
        <v>N/A</v>
      </c>
      <c r="I36" s="19" t="str">
        <f t="shared" si="1"/>
        <v>N/A</v>
      </c>
    </row>
    <row r="37" spans="1:9" x14ac:dyDescent="0.3">
      <c r="A37" s="14" t="s">
        <v>23</v>
      </c>
      <c r="B37" s="15" t="s">
        <v>11</v>
      </c>
      <c r="C37" s="16" t="s">
        <v>59</v>
      </c>
      <c r="D37" s="17">
        <v>9</v>
      </c>
      <c r="E37" s="77" t="s">
        <v>12</v>
      </c>
      <c r="F37" s="78"/>
      <c r="G37" s="78"/>
      <c r="H37" s="19" t="str">
        <f t="shared" si="0"/>
        <v>N/A</v>
      </c>
      <c r="I37" s="19" t="str">
        <f t="shared" si="1"/>
        <v>N/A</v>
      </c>
    </row>
    <row r="38" spans="1:9" x14ac:dyDescent="0.3">
      <c r="A38" s="14" t="s">
        <v>23</v>
      </c>
      <c r="B38" s="15" t="s">
        <v>11</v>
      </c>
      <c r="C38" s="16" t="s">
        <v>59</v>
      </c>
      <c r="D38" s="17">
        <v>10</v>
      </c>
      <c r="E38" s="77" t="s">
        <v>12</v>
      </c>
      <c r="F38" s="78"/>
      <c r="G38" s="78"/>
      <c r="H38" s="19" t="str">
        <f t="shared" si="0"/>
        <v>N/A</v>
      </c>
      <c r="I38" s="19" t="str">
        <f t="shared" si="1"/>
        <v>N/A</v>
      </c>
    </row>
    <row r="39" spans="1:9" x14ac:dyDescent="0.3">
      <c r="A39" s="14" t="s">
        <v>23</v>
      </c>
      <c r="B39" s="15" t="s">
        <v>11</v>
      </c>
      <c r="C39" s="16" t="s">
        <v>59</v>
      </c>
      <c r="D39" s="17">
        <v>11</v>
      </c>
      <c r="E39" s="77" t="s">
        <v>12</v>
      </c>
      <c r="F39" s="78"/>
      <c r="G39" s="78"/>
      <c r="H39" s="19" t="str">
        <f t="shared" si="0"/>
        <v>N/A</v>
      </c>
      <c r="I39" s="19" t="str">
        <f t="shared" si="1"/>
        <v>N/A</v>
      </c>
    </row>
    <row r="40" spans="1:9" ht="15" thickBot="1" x14ac:dyDescent="0.35">
      <c r="A40" s="20" t="s">
        <v>23</v>
      </c>
      <c r="B40" s="24" t="s">
        <v>11</v>
      </c>
      <c r="C40" s="25" t="s">
        <v>59</v>
      </c>
      <c r="D40" s="21">
        <v>12</v>
      </c>
      <c r="E40" s="79" t="s">
        <v>12</v>
      </c>
      <c r="F40" s="80"/>
      <c r="G40" s="80"/>
      <c r="H40" s="22" t="str">
        <f t="shared" si="0"/>
        <v>N/A</v>
      </c>
      <c r="I40" s="22" t="str">
        <f t="shared" si="1"/>
        <v>N/A</v>
      </c>
    </row>
    <row r="41" spans="1:9" x14ac:dyDescent="0.3">
      <c r="A41" s="7" t="s">
        <v>23</v>
      </c>
      <c r="B41" s="8" t="s">
        <v>22</v>
      </c>
      <c r="C41" s="9" t="s">
        <v>57</v>
      </c>
      <c r="D41" s="10" t="s">
        <v>4</v>
      </c>
      <c r="E41" s="75" t="s">
        <v>12</v>
      </c>
      <c r="F41" s="76"/>
      <c r="G41" s="76"/>
      <c r="H41" s="12" t="str">
        <f t="shared" si="0"/>
        <v>N/A</v>
      </c>
      <c r="I41" s="12" t="str">
        <f t="shared" si="1"/>
        <v>N/A</v>
      </c>
    </row>
    <row r="42" spans="1:9" x14ac:dyDescent="0.3">
      <c r="A42" s="14" t="s">
        <v>23</v>
      </c>
      <c r="B42" s="15" t="s">
        <v>22</v>
      </c>
      <c r="C42" s="16" t="s">
        <v>57</v>
      </c>
      <c r="D42" s="17">
        <v>1</v>
      </c>
      <c r="E42" s="77" t="s">
        <v>12</v>
      </c>
      <c r="F42" s="78"/>
      <c r="G42" s="78"/>
      <c r="H42" s="19" t="str">
        <f t="shared" si="0"/>
        <v>N/A</v>
      </c>
      <c r="I42" s="19" t="str">
        <f t="shared" si="1"/>
        <v>N/A</v>
      </c>
    </row>
    <row r="43" spans="1:9" x14ac:dyDescent="0.3">
      <c r="A43" s="14" t="s">
        <v>23</v>
      </c>
      <c r="B43" s="15" t="s">
        <v>22</v>
      </c>
      <c r="C43" s="16" t="s">
        <v>57</v>
      </c>
      <c r="D43" s="17">
        <v>2</v>
      </c>
      <c r="E43" s="77" t="s">
        <v>12</v>
      </c>
      <c r="F43" s="78"/>
      <c r="G43" s="78"/>
      <c r="H43" s="19" t="str">
        <f t="shared" si="0"/>
        <v>N/A</v>
      </c>
      <c r="I43" s="19" t="str">
        <f t="shared" si="1"/>
        <v>N/A</v>
      </c>
    </row>
    <row r="44" spans="1:9" x14ac:dyDescent="0.3">
      <c r="A44" s="14" t="s">
        <v>23</v>
      </c>
      <c r="B44" s="15" t="s">
        <v>22</v>
      </c>
      <c r="C44" s="16" t="s">
        <v>57</v>
      </c>
      <c r="D44" s="17">
        <v>3</v>
      </c>
      <c r="E44" s="77" t="s">
        <v>12</v>
      </c>
      <c r="F44" s="78"/>
      <c r="G44" s="78"/>
      <c r="H44" s="19" t="str">
        <f t="shared" si="0"/>
        <v>N/A</v>
      </c>
      <c r="I44" s="19" t="str">
        <f t="shared" si="1"/>
        <v>N/A</v>
      </c>
    </row>
    <row r="45" spans="1:9" x14ac:dyDescent="0.3">
      <c r="A45" s="14" t="s">
        <v>23</v>
      </c>
      <c r="B45" s="15" t="s">
        <v>22</v>
      </c>
      <c r="C45" s="16" t="s">
        <v>57</v>
      </c>
      <c r="D45" s="17">
        <v>4</v>
      </c>
      <c r="E45" s="77" t="s">
        <v>12</v>
      </c>
      <c r="F45" s="78"/>
      <c r="G45" s="78"/>
      <c r="H45" s="19" t="str">
        <f t="shared" si="0"/>
        <v>N/A</v>
      </c>
      <c r="I45" s="19" t="str">
        <f t="shared" si="1"/>
        <v>N/A</v>
      </c>
    </row>
    <row r="46" spans="1:9" x14ac:dyDescent="0.3">
      <c r="A46" s="14" t="s">
        <v>23</v>
      </c>
      <c r="B46" s="15" t="s">
        <v>22</v>
      </c>
      <c r="C46" s="16" t="s">
        <v>57</v>
      </c>
      <c r="D46" s="17">
        <v>5</v>
      </c>
      <c r="E46" s="77" t="s">
        <v>12</v>
      </c>
      <c r="F46" s="78"/>
      <c r="G46" s="78"/>
      <c r="H46" s="19" t="str">
        <f t="shared" si="0"/>
        <v>N/A</v>
      </c>
      <c r="I46" s="19" t="str">
        <f t="shared" si="1"/>
        <v>N/A</v>
      </c>
    </row>
    <row r="47" spans="1:9" x14ac:dyDescent="0.3">
      <c r="A47" s="14" t="s">
        <v>23</v>
      </c>
      <c r="B47" s="15" t="s">
        <v>22</v>
      </c>
      <c r="C47" s="16" t="s">
        <v>58</v>
      </c>
      <c r="D47" s="17">
        <v>6</v>
      </c>
      <c r="E47" s="77" t="s">
        <v>12</v>
      </c>
      <c r="F47" s="78"/>
      <c r="G47" s="78"/>
      <c r="H47" s="19" t="str">
        <f t="shared" si="0"/>
        <v>N/A</v>
      </c>
      <c r="I47" s="19" t="str">
        <f t="shared" si="1"/>
        <v>N/A</v>
      </c>
    </row>
    <row r="48" spans="1:9" x14ac:dyDescent="0.3">
      <c r="A48" s="14" t="s">
        <v>23</v>
      </c>
      <c r="B48" s="15" t="s">
        <v>22</v>
      </c>
      <c r="C48" s="16" t="s">
        <v>58</v>
      </c>
      <c r="D48" s="17">
        <v>7</v>
      </c>
      <c r="E48" s="77" t="s">
        <v>12</v>
      </c>
      <c r="F48" s="78"/>
      <c r="G48" s="78"/>
      <c r="H48" s="19" t="str">
        <f t="shared" si="0"/>
        <v>N/A</v>
      </c>
      <c r="I48" s="19" t="str">
        <f t="shared" si="1"/>
        <v>N/A</v>
      </c>
    </row>
    <row r="49" spans="1:9" x14ac:dyDescent="0.3">
      <c r="A49" s="14" t="s">
        <v>23</v>
      </c>
      <c r="B49" s="15" t="s">
        <v>22</v>
      </c>
      <c r="C49" s="16" t="s">
        <v>58</v>
      </c>
      <c r="D49" s="17">
        <v>8</v>
      </c>
      <c r="E49" s="77" t="s">
        <v>12</v>
      </c>
      <c r="F49" s="78"/>
      <c r="G49" s="78"/>
      <c r="H49" s="19" t="str">
        <f t="shared" si="0"/>
        <v>N/A</v>
      </c>
      <c r="I49" s="19" t="str">
        <f t="shared" si="1"/>
        <v>N/A</v>
      </c>
    </row>
    <row r="50" spans="1:9" x14ac:dyDescent="0.3">
      <c r="A50" s="14" t="s">
        <v>23</v>
      </c>
      <c r="B50" s="15" t="s">
        <v>22</v>
      </c>
      <c r="C50" s="16" t="s">
        <v>59</v>
      </c>
      <c r="D50" s="17">
        <v>9</v>
      </c>
      <c r="E50" s="77" t="s">
        <v>12</v>
      </c>
      <c r="F50" s="78"/>
      <c r="G50" s="78"/>
      <c r="H50" s="19" t="str">
        <f t="shared" si="0"/>
        <v>N/A</v>
      </c>
      <c r="I50" s="19" t="str">
        <f t="shared" si="1"/>
        <v>N/A</v>
      </c>
    </row>
    <row r="51" spans="1:9" x14ac:dyDescent="0.3">
      <c r="A51" s="14" t="s">
        <v>23</v>
      </c>
      <c r="B51" s="15" t="s">
        <v>22</v>
      </c>
      <c r="C51" s="16" t="s">
        <v>59</v>
      </c>
      <c r="D51" s="17">
        <v>10</v>
      </c>
      <c r="E51" s="77" t="s">
        <v>12</v>
      </c>
      <c r="F51" s="78"/>
      <c r="G51" s="78"/>
      <c r="H51" s="19" t="str">
        <f t="shared" si="0"/>
        <v>N/A</v>
      </c>
      <c r="I51" s="19" t="str">
        <f t="shared" si="1"/>
        <v>N/A</v>
      </c>
    </row>
    <row r="52" spans="1:9" x14ac:dyDescent="0.3">
      <c r="A52" s="14" t="s">
        <v>23</v>
      </c>
      <c r="B52" s="15" t="s">
        <v>22</v>
      </c>
      <c r="C52" s="16" t="s">
        <v>59</v>
      </c>
      <c r="D52" s="17">
        <v>11</v>
      </c>
      <c r="E52" s="77" t="s">
        <v>12</v>
      </c>
      <c r="F52" s="78"/>
      <c r="G52" s="78"/>
      <c r="H52" s="19" t="str">
        <f t="shared" si="0"/>
        <v>N/A</v>
      </c>
      <c r="I52" s="19" t="str">
        <f t="shared" si="1"/>
        <v>N/A</v>
      </c>
    </row>
    <row r="53" spans="1:9" ht="15" thickBot="1" x14ac:dyDescent="0.35">
      <c r="A53" s="20" t="s">
        <v>23</v>
      </c>
      <c r="B53" s="24" t="s">
        <v>22</v>
      </c>
      <c r="C53" s="25" t="s">
        <v>59</v>
      </c>
      <c r="D53" s="21">
        <v>12</v>
      </c>
      <c r="E53" s="79" t="s">
        <v>12</v>
      </c>
      <c r="F53" s="80"/>
      <c r="G53" s="80"/>
      <c r="H53" s="22" t="str">
        <f t="shared" si="0"/>
        <v>N/A</v>
      </c>
      <c r="I53" s="22" t="str">
        <f t="shared" si="1"/>
        <v>N/A</v>
      </c>
    </row>
  </sheetData>
  <sheetProtection algorithmName="SHA-512" hashValue="o4L5chDIv9UMheo4PZ7BGD6S01/KHQ4Apfm3UEcJqMAPzsIQK9w8PfsobtF60RPufXJtx3+durG4ITrlm6AHZQ==" saltValue="AIv2K4CtHjBe59XluB9oJg==" spinCount="100000" sheet="1" objects="1" scenarios="1"/>
  <mergeCells count="10">
    <mergeCell ref="K2:K3"/>
    <mergeCell ref="L2:L3"/>
    <mergeCell ref="M2:M3"/>
    <mergeCell ref="N2:N3"/>
    <mergeCell ref="N13:N15"/>
    <mergeCell ref="O13:O15"/>
    <mergeCell ref="P13:P15"/>
    <mergeCell ref="M13:M15"/>
    <mergeCell ref="K13:K15"/>
    <mergeCell ref="L13:L15"/>
  </mergeCells>
  <conditionalFormatting sqref="I2:I53">
    <cfRule type="containsText" dxfId="34" priority="5" operator="containsText" text="N/A">
      <formula>NOT(ISERROR(SEARCH("N/A",I2)))</formula>
    </cfRule>
    <cfRule type="containsText" dxfId="33" priority="11" operator="containsText" text="No">
      <formula>NOT(ISERROR(SEARCH("No",I2)))</formula>
    </cfRule>
    <cfRule type="containsText" dxfId="32" priority="12" operator="containsText" text="Yes">
      <formula>NOT(ISERROR(SEARCH("Yes",I2)))</formula>
    </cfRule>
  </conditionalFormatting>
  <conditionalFormatting sqref="L4:N6">
    <cfRule type="containsText" dxfId="31" priority="8" operator="containsText" text="N/A">
      <formula>NOT(ISERROR(SEARCH("N/A",L4)))</formula>
    </cfRule>
    <cfRule type="containsText" dxfId="30" priority="9" operator="containsText" text="no">
      <formula>NOT(ISERROR(SEARCH("no",L4)))</formula>
    </cfRule>
    <cfRule type="containsText" dxfId="29" priority="10" operator="containsText" text="Yes">
      <formula>NOT(ISERROR(SEARCH("Yes",L4)))</formula>
    </cfRule>
  </conditionalFormatting>
  <conditionalFormatting sqref="P16:P27">
    <cfRule type="containsText" dxfId="28" priority="6" operator="containsText" text="No">
      <formula>NOT(ISERROR(SEARCH("No",P16)))</formula>
    </cfRule>
    <cfRule type="containsText" dxfId="27" priority="7" operator="containsText" text="Yes">
      <formula>NOT(ISERROR(SEARCH("Yes",P16)))</formula>
    </cfRule>
  </conditionalFormatting>
  <conditionalFormatting sqref="H2:H53">
    <cfRule type="containsText" dxfId="26" priority="1" operator="containsText" text="N/A">
      <formula>NOT(ISERROR(SEARCH("N/A",H2)))</formula>
    </cfRule>
    <cfRule type="containsText" dxfId="25" priority="2" operator="containsText" text="No">
      <formula>NOT(ISERROR(SEARCH("No",H2)))</formula>
    </cfRule>
    <cfRule type="containsText" dxfId="24" priority="3" operator="containsText" text="Yes">
      <formula>NOT(ISERROR(SEARCH("Yes",H2)))</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2">
        <x14:dataValidation type="list" allowBlank="1" showInputMessage="1" showErrorMessage="1" xr:uid="{FF741FF6-3456-498C-89FC-B854CAA1E786}">
          <x14:formula1>
            <xm:f>Reference!$M$3:$M$5</xm:f>
          </x14:formula1>
          <xm:sqref>E14</xm:sqref>
        </x14:dataValidation>
        <x14:dataValidation type="list" allowBlank="1" showInputMessage="1" showErrorMessage="1" xr:uid="{3E3AAFB1-0BC5-4A7C-A922-C1BD32BDC4F8}">
          <x14:formula1>
            <xm:f>Reference!$A$3:$A$9</xm:f>
          </x14:formula1>
          <xm:sqref>E2</xm:sqref>
        </x14:dataValidation>
        <x14:dataValidation type="list" allowBlank="1" showInputMessage="1" showErrorMessage="1" xr:uid="{0EE41FA2-9168-441B-A68D-AABD1B8BD041}">
          <x14:formula1>
            <xm:f>Reference!$B$3:$B$9</xm:f>
          </x14:formula1>
          <xm:sqref>E3</xm:sqref>
        </x14:dataValidation>
        <x14:dataValidation type="list" allowBlank="1" showInputMessage="1" showErrorMessage="1" xr:uid="{FAD9F658-2345-406C-A1D4-9212999BEBCE}">
          <x14:formula1>
            <xm:f>Reference!$C$3:$C$9</xm:f>
          </x14:formula1>
          <xm:sqref>E4</xm:sqref>
        </x14:dataValidation>
        <x14:dataValidation type="list" allowBlank="1" showInputMessage="1" showErrorMessage="1" xr:uid="{5D412007-B48C-4FF1-BAAE-5995004CC74A}">
          <x14:formula1>
            <xm:f>Reference!$D$3:$D$9</xm:f>
          </x14:formula1>
          <xm:sqref>E5</xm:sqref>
        </x14:dataValidation>
        <x14:dataValidation type="list" allowBlank="1" showInputMessage="1" showErrorMessage="1" xr:uid="{016CE0D8-5161-4175-864A-26BE0E8419B3}">
          <x14:formula1>
            <xm:f>Reference!$E$3:$E$9</xm:f>
          </x14:formula1>
          <xm:sqref>E6</xm:sqref>
        </x14:dataValidation>
        <x14:dataValidation type="list" allowBlank="1" showInputMessage="1" showErrorMessage="1" xr:uid="{499494D9-21E6-4272-A3F1-08CAA463DA2A}">
          <x14:formula1>
            <xm:f>Reference!$F$3:$F$9</xm:f>
          </x14:formula1>
          <xm:sqref>E7</xm:sqref>
        </x14:dataValidation>
        <x14:dataValidation type="list" allowBlank="1" showInputMessage="1" showErrorMessage="1" xr:uid="{808C466F-447D-448F-937C-79C20CB783E1}">
          <x14:formula1>
            <xm:f>Reference!$G$3:$G$9</xm:f>
          </x14:formula1>
          <xm:sqref>E8</xm:sqref>
        </x14:dataValidation>
        <x14:dataValidation type="list" allowBlank="1" showInputMessage="1" showErrorMessage="1" xr:uid="{136CC934-5983-4DB6-A175-AC586DF2AE48}">
          <x14:formula1>
            <xm:f>Reference!$H$3:$H$8</xm:f>
          </x14:formula1>
          <xm:sqref>E9</xm:sqref>
        </x14:dataValidation>
        <x14:dataValidation type="list" allowBlank="1" showInputMessage="1" showErrorMessage="1" xr:uid="{DFA61C2A-AA02-4DEC-9B81-16AC46561352}">
          <x14:formula1>
            <xm:f>Reference!$I$3:$I$8</xm:f>
          </x14:formula1>
          <xm:sqref>E10</xm:sqref>
        </x14:dataValidation>
        <x14:dataValidation type="list" allowBlank="1" showInputMessage="1" showErrorMessage="1" xr:uid="{0BF25FA4-AF71-4B5A-8AF5-D0223E0C9E89}">
          <x14:formula1>
            <xm:f>Reference!$J$3:$J$6</xm:f>
          </x14:formula1>
          <xm:sqref>E11</xm:sqref>
        </x14:dataValidation>
        <x14:dataValidation type="list" allowBlank="1" showInputMessage="1" showErrorMessage="1" xr:uid="{9107A980-581C-43A5-816A-4D69DBC831F5}">
          <x14:formula1>
            <xm:f>Reference!$K$3:$K$6</xm:f>
          </x14:formula1>
          <xm:sqref>E12</xm:sqref>
        </x14:dataValidation>
        <x14:dataValidation type="list" allowBlank="1" showInputMessage="1" showErrorMessage="1" xr:uid="{D353592E-112E-41AA-B6E0-D51A66FF612D}">
          <x14:formula1>
            <xm:f>Reference!$L$3:$L$6</xm:f>
          </x14:formula1>
          <xm:sqref>E13</xm:sqref>
        </x14:dataValidation>
        <x14:dataValidation type="list" allowBlank="1" showInputMessage="1" showErrorMessage="1" xr:uid="{06980953-386B-4D93-9CA6-03472668B1C7}">
          <x14:formula1>
            <xm:f>Reference!$A$84:$A$87</xm:f>
          </x14:formula1>
          <xm:sqref>E15</xm:sqref>
        </x14:dataValidation>
        <x14:dataValidation type="list" allowBlank="1" showInputMessage="1" showErrorMessage="1" xr:uid="{47ED199C-F30D-41F7-8ACC-F6E1869FA039}">
          <x14:formula1>
            <xm:f>Reference!$B$83:$B$87</xm:f>
          </x14:formula1>
          <xm:sqref>E16</xm:sqref>
        </x14:dataValidation>
        <x14:dataValidation type="list" allowBlank="1" showInputMessage="1" showErrorMessage="1" xr:uid="{5C50FEF3-B3F8-4233-9939-B79EF603AA4A}">
          <x14:formula1>
            <xm:f>Reference!$C$83:$C$88</xm:f>
          </x14:formula1>
          <xm:sqref>E17</xm:sqref>
        </x14:dataValidation>
        <x14:dataValidation type="list" allowBlank="1" showInputMessage="1" showErrorMessage="1" xr:uid="{ABDCA3F2-384F-4114-9D31-F919130E41A8}">
          <x14:formula1>
            <xm:f>Reference!$D$152:$D$158</xm:f>
          </x14:formula1>
          <xm:sqref>E31</xm:sqref>
        </x14:dataValidation>
        <x14:dataValidation type="list" allowBlank="1" showInputMessage="1" showErrorMessage="1" xr:uid="{9EE405AC-8404-4E06-A4BF-DD8D6A0397E2}">
          <x14:formula1>
            <xm:f>Reference!$E$83:$E$88</xm:f>
          </x14:formula1>
          <xm:sqref>E19</xm:sqref>
        </x14:dataValidation>
        <x14:dataValidation type="list" allowBlank="1" showInputMessage="1" showErrorMessage="1" xr:uid="{A5399A5C-DDAE-4B2E-ACC6-EB3105A5C227}">
          <x14:formula1>
            <xm:f>Reference!$F$152:$F$158</xm:f>
          </x14:formula1>
          <xm:sqref>E33</xm:sqref>
        </x14:dataValidation>
        <x14:dataValidation type="list" allowBlank="1" showInputMessage="1" showErrorMessage="1" xr:uid="{571517E5-41BC-4859-B735-4CC4D0106B78}">
          <x14:formula1>
            <xm:f>Reference!$G$152:$G$158</xm:f>
          </x14:formula1>
          <xm:sqref>E34</xm:sqref>
        </x14:dataValidation>
        <x14:dataValidation type="list" allowBlank="1" showInputMessage="1" showErrorMessage="1" xr:uid="{841B5428-4048-45B0-B69A-98C985376838}">
          <x14:formula1>
            <xm:f>Reference!$H$152:$H$157</xm:f>
          </x14:formula1>
          <xm:sqref>E35</xm:sqref>
        </x14:dataValidation>
        <x14:dataValidation type="list" allowBlank="1" showInputMessage="1" showErrorMessage="1" xr:uid="{6EE50A9A-5421-42DD-800C-FFD93E0AE37C}">
          <x14:formula1>
            <xm:f>Reference!$I$152:$I$157</xm:f>
          </x14:formula1>
          <xm:sqref>E36</xm:sqref>
        </x14:dataValidation>
        <x14:dataValidation type="list" allowBlank="1" showInputMessage="1" showErrorMessage="1" xr:uid="{DDB0C48E-11F6-452E-B133-ABCB0599FAB2}">
          <x14:formula1>
            <xm:f>Reference!$J$152:$J$155</xm:f>
          </x14:formula1>
          <xm:sqref>E37</xm:sqref>
        </x14:dataValidation>
        <x14:dataValidation type="list" allowBlank="1" showInputMessage="1" showErrorMessage="1" xr:uid="{ED269540-FBF3-4777-AAF0-5C5CF932101B}">
          <x14:formula1>
            <xm:f>Reference!$K$152:$K$155</xm:f>
          </x14:formula1>
          <xm:sqref>E38</xm:sqref>
        </x14:dataValidation>
        <x14:dataValidation type="list" allowBlank="1" showInputMessage="1" showErrorMessage="1" xr:uid="{9221981B-1707-42C3-9E02-D9A380267187}">
          <x14:formula1>
            <xm:f>Reference!$L$152:$L$155</xm:f>
          </x14:formula1>
          <xm:sqref>E39</xm:sqref>
        </x14:dataValidation>
        <x14:dataValidation type="list" allowBlank="1" showInputMessage="1" showErrorMessage="1" xr:uid="{E0ADE540-8901-481E-9993-806BC266F42D}">
          <x14:formula1>
            <xm:f>Reference!$M$152:$M$154</xm:f>
          </x14:formula1>
          <xm:sqref>E40</xm:sqref>
        </x14:dataValidation>
        <x14:dataValidation type="list" allowBlank="1" showInputMessage="1" showErrorMessage="1" xr:uid="{25149F92-D95E-4518-8126-84BB1B65C92C}">
          <x14:formula1>
            <xm:f>Reference!$A$152:$A$159</xm:f>
          </x14:formula1>
          <xm:sqref>E28</xm:sqref>
        </x14:dataValidation>
        <x14:dataValidation type="list" allowBlank="1" showInputMessage="1" showErrorMessage="1" xr:uid="{AF752C52-2F9B-4BE6-B251-C137AF6C6083}">
          <x14:formula1>
            <xm:f>Reference!$B$152:$B$158</xm:f>
          </x14:formula1>
          <xm:sqref>E29</xm:sqref>
        </x14:dataValidation>
        <x14:dataValidation type="list" allowBlank="1" showInputMessage="1" showErrorMessage="1" xr:uid="{698C23D6-7205-4E09-AEB8-27090FF5AC29}">
          <x14:formula1>
            <xm:f>Reference!$C$152:$C$158</xm:f>
          </x14:formula1>
          <xm:sqref>E30</xm:sqref>
        </x14:dataValidation>
        <x14:dataValidation type="list" allowBlank="1" showInputMessage="1" showErrorMessage="1" xr:uid="{FD856457-B2F8-4022-B427-F8238B2679CD}">
          <x14:formula1>
            <xm:f>Reference!$E$152:$E$158</xm:f>
          </x14:formula1>
          <xm:sqref>E32</xm:sqref>
        </x14:dataValidation>
        <x14:dataValidation type="list" allowBlank="1" showInputMessage="1" showErrorMessage="1" xr:uid="{46173813-A13C-4FBE-B20C-B44EB1F59746}">
          <x14:formula1>
            <xm:f>Reference!$D$83:$D$88</xm:f>
          </x14:formula1>
          <xm:sqref>E18</xm:sqref>
        </x14:dataValidation>
        <x14:dataValidation type="list" allowBlank="1" showInputMessage="1" showErrorMessage="1" xr:uid="{2FCBAEBB-537A-4F15-BB7D-91AF7D07036C}">
          <x14:formula1>
            <xm:f>Reference!$F$83:$F$88</xm:f>
          </x14:formula1>
          <xm:sqref>E20</xm:sqref>
        </x14:dataValidation>
        <x14:dataValidation type="list" allowBlank="1" showInputMessage="1" showErrorMessage="1" xr:uid="{B5460CF3-3250-423B-88EC-777B65E4A0FC}">
          <x14:formula1>
            <xm:f>Reference!$G$83:$G$88</xm:f>
          </x14:formula1>
          <xm:sqref>E21</xm:sqref>
        </x14:dataValidation>
        <x14:dataValidation type="list" allowBlank="1" showInputMessage="1" showErrorMessage="1" xr:uid="{9B45CE42-A6A7-4B9A-B893-18CC5FACB12F}">
          <x14:formula1>
            <xm:f>Reference!$H$83:$H$88</xm:f>
          </x14:formula1>
          <xm:sqref>E22</xm:sqref>
        </x14:dataValidation>
        <x14:dataValidation type="list" allowBlank="1" showInputMessage="1" showErrorMessage="1" xr:uid="{28134665-7F0B-4299-8A49-A6C2F66AF566}">
          <x14:formula1>
            <xm:f>Reference!$I$83:$I$88</xm:f>
          </x14:formula1>
          <xm:sqref>E23</xm:sqref>
        </x14:dataValidation>
        <x14:dataValidation type="list" allowBlank="1" showInputMessage="1" showErrorMessage="1" xr:uid="{41257684-1EB0-4785-B0E8-3F4C97FC7C75}">
          <x14:formula1>
            <xm:f>Reference!$J$83:$J$86</xm:f>
          </x14:formula1>
          <xm:sqref>E24</xm:sqref>
        </x14:dataValidation>
        <x14:dataValidation type="list" allowBlank="1" showInputMessage="1" showErrorMessage="1" xr:uid="{5D91615C-7E56-484A-96A6-FAC29E8CEB5E}">
          <x14:formula1>
            <xm:f>Reference!$K$83:$K$86</xm:f>
          </x14:formula1>
          <xm:sqref>E25</xm:sqref>
        </x14:dataValidation>
        <x14:dataValidation type="list" allowBlank="1" showInputMessage="1" showErrorMessage="1" xr:uid="{E9D52C5C-8CA0-4E15-B981-604B9A436979}">
          <x14:formula1>
            <xm:f>Reference!$L$83:$L$85</xm:f>
          </x14:formula1>
          <xm:sqref>E26</xm:sqref>
        </x14:dataValidation>
        <x14:dataValidation type="list" allowBlank="1" showInputMessage="1" showErrorMessage="1" xr:uid="{D51B7BDB-0E67-4F50-9ADA-039E4E2B43FB}">
          <x14:formula1>
            <xm:f>Reference!$M$83:$M$85</xm:f>
          </x14:formula1>
          <xm:sqref>E27</xm:sqref>
        </x14:dataValidation>
        <x14:dataValidation type="list" allowBlank="1" showInputMessage="1" showErrorMessage="1" xr:uid="{CA1AA27A-728D-4794-BDDB-219896455D2D}">
          <x14:formula1>
            <xm:f>Reference!$A$231:$A$234</xm:f>
          </x14:formula1>
          <xm:sqref>E41</xm:sqref>
        </x14:dataValidation>
        <x14:dataValidation type="list" allowBlank="1" showInputMessage="1" showErrorMessage="1" xr:uid="{53EA90E5-FFC1-48B1-8551-C05BAE9DC0B2}">
          <x14:formula1>
            <xm:f>Reference!$B$230:$B$234</xm:f>
          </x14:formula1>
          <xm:sqref>E42</xm:sqref>
        </x14:dataValidation>
        <x14:dataValidation type="list" allowBlank="1" showInputMessage="1" showErrorMessage="1" xr:uid="{B04D7948-9664-496A-A65A-48EFC22E1E5E}">
          <x14:formula1>
            <xm:f>Reference!$C$230:$C$235</xm:f>
          </x14:formula1>
          <xm:sqref>E43</xm:sqref>
        </x14:dataValidation>
        <x14:dataValidation type="list" allowBlank="1" showInputMessage="1" showErrorMessage="1" xr:uid="{0983176E-B63B-449B-8CD9-505DDCC5E97B}">
          <x14:formula1>
            <xm:f>Reference!$D$230:$D$235</xm:f>
          </x14:formula1>
          <xm:sqref>E44</xm:sqref>
        </x14:dataValidation>
        <x14:dataValidation type="list" allowBlank="1" showInputMessage="1" showErrorMessage="1" xr:uid="{29CCFEA8-4962-4B48-AE5D-6B04FA0B96D3}">
          <x14:formula1>
            <xm:f>Reference!$E$230:$E$235</xm:f>
          </x14:formula1>
          <xm:sqref>E45</xm:sqref>
        </x14:dataValidation>
        <x14:dataValidation type="list" allowBlank="1" showInputMessage="1" showErrorMessage="1" xr:uid="{92EC1217-15E9-4CFA-AEA2-C4AFDDC058EE}">
          <x14:formula1>
            <xm:f>Reference!$F$230:$F$235</xm:f>
          </x14:formula1>
          <xm:sqref>E46</xm:sqref>
        </x14:dataValidation>
        <x14:dataValidation type="list" allowBlank="1" showInputMessage="1" showErrorMessage="1" xr:uid="{18A8CD0C-66A0-49B2-ACDB-4A7E7AB7732E}">
          <x14:formula1>
            <xm:f>Reference!$G$230:$G$235</xm:f>
          </x14:formula1>
          <xm:sqref>E47</xm:sqref>
        </x14:dataValidation>
        <x14:dataValidation type="list" allowBlank="1" showInputMessage="1" showErrorMessage="1" xr:uid="{0BEF04BD-AC4E-4DBA-A23E-54A31BCC7536}">
          <x14:formula1>
            <xm:f>Reference!$H$230:$H$235</xm:f>
          </x14:formula1>
          <xm:sqref>E48</xm:sqref>
        </x14:dataValidation>
        <x14:dataValidation type="list" allowBlank="1" showInputMessage="1" showErrorMessage="1" xr:uid="{2C66B39B-F82D-41E1-B417-F4C22BC0748F}">
          <x14:formula1>
            <xm:f>Reference!$I$230:$I$235</xm:f>
          </x14:formula1>
          <xm:sqref>E49</xm:sqref>
        </x14:dataValidation>
        <x14:dataValidation type="list" allowBlank="1" showInputMessage="1" showErrorMessage="1" xr:uid="{76B8F73B-8BDC-4B05-A19A-7D4C296657A0}">
          <x14:formula1>
            <xm:f>Reference!$J$230:$J$233</xm:f>
          </x14:formula1>
          <xm:sqref>E50</xm:sqref>
        </x14:dataValidation>
        <x14:dataValidation type="list" allowBlank="1" showInputMessage="1" showErrorMessage="1" xr:uid="{8DEF7D2E-AE47-4743-91D5-50B0C8C07BD2}">
          <x14:formula1>
            <xm:f>Reference!$K$230:$K$233</xm:f>
          </x14:formula1>
          <xm:sqref>E51</xm:sqref>
        </x14:dataValidation>
        <x14:dataValidation type="list" allowBlank="1" showInputMessage="1" showErrorMessage="1" xr:uid="{A00519FA-7F60-4D7B-9041-12D2BE67D7FE}">
          <x14:formula1>
            <xm:f>Reference!$L$230:$L$232</xm:f>
          </x14:formula1>
          <xm:sqref>E52</xm:sqref>
        </x14:dataValidation>
        <x14:dataValidation type="list" allowBlank="1" showInputMessage="1" showErrorMessage="1" xr:uid="{2D348A02-6BA6-4170-989E-4CEF7D675A7B}">
          <x14:formula1>
            <xm:f>Reference!$M$230:$M$232</xm:f>
          </x14:formula1>
          <xm:sqref>E53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01927-C3B3-4E82-BC9F-69F490B3C8AB}">
  <dimension ref="A1:O89"/>
  <sheetViews>
    <sheetView zoomScale="85" zoomScaleNormal="85" workbookViewId="0">
      <selection activeCell="D32" sqref="D32"/>
    </sheetView>
  </sheetViews>
  <sheetFormatPr defaultColWidth="8.88671875" defaultRowHeight="14.4" x14ac:dyDescent="0.3"/>
  <cols>
    <col min="1" max="1" width="14" style="13" customWidth="1"/>
    <col min="2" max="2" width="8.88671875" style="23" customWidth="1"/>
    <col min="3" max="3" width="9.109375" style="23"/>
    <col min="4" max="4" width="17.6640625" style="13" bestFit="1" customWidth="1"/>
    <col min="5" max="5" width="19.33203125" style="13" bestFit="1" customWidth="1"/>
    <col min="6" max="6" width="29.33203125" style="13" customWidth="1"/>
    <col min="7" max="7" width="8.6640625" style="23" customWidth="1"/>
    <col min="8" max="8" width="12.88671875" style="23" customWidth="1"/>
    <col min="9" max="10" width="8.6640625" style="23" customWidth="1"/>
    <col min="11" max="11" width="15.21875" style="23" customWidth="1"/>
    <col min="12" max="12" width="13.44140625" style="23" customWidth="1"/>
    <col min="13" max="13" width="15.44140625" style="23" customWidth="1"/>
    <col min="14" max="15" width="10.109375" style="23" customWidth="1"/>
    <col min="16" max="16384" width="8.88671875" style="13"/>
  </cols>
  <sheetData>
    <row r="1" spans="1:15" ht="26.4" thickBot="1" x14ac:dyDescent="0.55000000000000004">
      <c r="A1" s="106" t="s">
        <v>103</v>
      </c>
      <c r="B1" s="106"/>
      <c r="C1" s="106"/>
      <c r="D1" s="106"/>
      <c r="E1" s="106"/>
      <c r="F1" s="106"/>
      <c r="G1" s="106"/>
      <c r="H1" s="106"/>
      <c r="I1" s="106"/>
      <c r="J1" s="106"/>
      <c r="K1" s="106"/>
      <c r="L1" s="106"/>
      <c r="M1" s="106"/>
      <c r="N1" s="106"/>
      <c r="O1" s="106"/>
    </row>
    <row r="2" spans="1:15" s="29" customFormat="1" ht="51" thickBot="1" x14ac:dyDescent="0.35">
      <c r="A2" s="39" t="s">
        <v>19</v>
      </c>
      <c r="B2" s="36" t="s">
        <v>6</v>
      </c>
      <c r="C2" s="36" t="s">
        <v>1</v>
      </c>
      <c r="D2" s="2" t="s">
        <v>121</v>
      </c>
      <c r="E2" s="36" t="s">
        <v>24</v>
      </c>
      <c r="F2" s="36" t="s">
        <v>2</v>
      </c>
      <c r="G2" s="36" t="s">
        <v>101</v>
      </c>
      <c r="H2" s="36" t="s">
        <v>26</v>
      </c>
      <c r="I2" s="36" t="s">
        <v>27</v>
      </c>
      <c r="J2" s="36" t="s">
        <v>28</v>
      </c>
      <c r="K2" s="36" t="s">
        <v>122</v>
      </c>
      <c r="L2" s="2" t="s">
        <v>102</v>
      </c>
      <c r="M2" s="36" t="s">
        <v>3</v>
      </c>
      <c r="N2" s="36" t="s">
        <v>29</v>
      </c>
      <c r="O2" s="38" t="s">
        <v>30</v>
      </c>
    </row>
    <row r="3" spans="1:15" x14ac:dyDescent="0.3">
      <c r="A3" s="7" t="s">
        <v>0</v>
      </c>
      <c r="B3" s="10" t="s">
        <v>11</v>
      </c>
      <c r="C3" s="10" t="s">
        <v>4</v>
      </c>
      <c r="D3" s="75" t="s">
        <v>12</v>
      </c>
      <c r="E3" s="9" t="str">
        <f>IFERROR(VLOOKUP(CONCATENATE(C3,"_",D3),Reference!$A$16:$G$79,2,FALSE),"")</f>
        <v/>
      </c>
      <c r="F3" s="9" t="str">
        <f>IFERROR(VLOOKUP(CONCATENATE($C3,"_",$D3),Reference!$A$16:$G$79,3,FALSE),"")</f>
        <v/>
      </c>
      <c r="G3" s="10" t="str">
        <f>IFERROR(VLOOKUP(CONCATENATE($C3,"_",$D3),Reference!$A$16:$G$79,4,FALSE),"")</f>
        <v/>
      </c>
      <c r="H3" s="10" t="str">
        <f>IFERROR(VLOOKUP(CONCATENATE($C3,"_",$D3),Reference!$A$16:$G$79,5,FALSE),"")</f>
        <v/>
      </c>
      <c r="I3" s="10" t="str">
        <f>IFERROR(VLOOKUP(CONCATENATE($C3,"_",$D3),Reference!$A$16:$G$79,6,FALSE),"")</f>
        <v/>
      </c>
      <c r="J3" s="10" t="str">
        <f>IFERROR(VLOOKUP(CONCATENATE($C3,"_",$D3),Reference!$A$16:$G$79,7,FALSE),"")</f>
        <v/>
      </c>
      <c r="K3" s="10" t="str">
        <f>IF(ISBLANK(Participation!G2),"N/A",Participation!G2)</f>
        <v>N/A</v>
      </c>
      <c r="L3" s="76"/>
      <c r="M3" s="10" t="str">
        <f>IF(D3="Select_Assessment","N/A",IF(Participation!I2="N/A","N/A",IF(Participation!I2="No","N/A",IF(L3&lt;H3,"Does Not Meet",IF(L3&gt;=J3,"Exceeds",IF(AND(L3&gt;=H3,L3&lt;I3),"Approaching",IF(AND(L3&gt;=I3,L3&lt;J3),"Meets")))))))</f>
        <v>N/A</v>
      </c>
      <c r="N3" s="10" t="str">
        <f>IF(M3="N/A", "N/A", IF('Local Data'!L3&gt;=0, 4, "N/A"))</f>
        <v>N/A</v>
      </c>
      <c r="O3" s="12" t="str">
        <f>VLOOKUP(M3,Reference!$Q$1:$R$5,2,FALSE)</f>
        <v>N/A</v>
      </c>
    </row>
    <row r="4" spans="1:15" x14ac:dyDescent="0.3">
      <c r="A4" s="14" t="s">
        <v>0</v>
      </c>
      <c r="B4" s="17" t="s">
        <v>11</v>
      </c>
      <c r="C4" s="17">
        <v>1</v>
      </c>
      <c r="D4" s="81" t="s">
        <v>12</v>
      </c>
      <c r="E4" s="32" t="str">
        <f>IFERROR(VLOOKUP(CONCATENATE(C4,"_",D4),Reference!$A$16:$G$79,2,FALSE),"")</f>
        <v/>
      </c>
      <c r="F4" s="32" t="str">
        <f>IFERROR(VLOOKUP(CONCATENATE($C4,"_",$D4),Reference!$A$16:$G$79,3,FALSE),"")</f>
        <v/>
      </c>
      <c r="G4" s="31" t="str">
        <f>IFERROR(VLOOKUP(CONCATENATE($C4,"_",$D4),Reference!$A$16:$G$79,4,FALSE),"")</f>
        <v/>
      </c>
      <c r="H4" s="31" t="str">
        <f>IFERROR(VLOOKUP(CONCATENATE($C4,"_",$D4),Reference!$A$16:$G$79,5,FALSE),"")</f>
        <v/>
      </c>
      <c r="I4" s="31" t="str">
        <f>IFERROR(VLOOKUP(CONCATENATE($C4,"_",$D4),Reference!$A$16:$G$79,6,FALSE),"")</f>
        <v/>
      </c>
      <c r="J4" s="31" t="str">
        <f>IFERROR(VLOOKUP(CONCATENATE($C4,"_",$D4),Reference!$A$16:$G$79,7,FALSE),"")</f>
        <v/>
      </c>
      <c r="K4" s="17" t="str">
        <f>IF(ISBLANK(Participation!G3),"N/A",Participation!G3)</f>
        <v>N/A</v>
      </c>
      <c r="L4" s="78"/>
      <c r="M4" s="17" t="str">
        <f>IF(D4="Select_Assessment","N/A",IF(Participation!I3="N/A","N/A",IF(Participation!I3="No","N/A",IF(L4&lt;H4,"Does Not Meet",IF(L4&gt;=J4,"Exceeds",IF(AND(L4&gt;=H4,L4&lt;I4),"Approaching",IF(AND(L4&gt;=I4,L4&lt;J4),"Meets")))))))</f>
        <v>N/A</v>
      </c>
      <c r="N4" s="17" t="str">
        <f>IF(M4="N/A", "N/A", IF('Local Data'!L4&gt;=0, 4, "N/A"))</f>
        <v>N/A</v>
      </c>
      <c r="O4" s="19" t="str">
        <f>VLOOKUP(M4,Reference!$Q$1:$R$5,2,FALSE)</f>
        <v>N/A</v>
      </c>
    </row>
    <row r="5" spans="1:15" x14ac:dyDescent="0.3">
      <c r="A5" s="14" t="s">
        <v>0</v>
      </c>
      <c r="B5" s="17" t="s">
        <v>11</v>
      </c>
      <c r="C5" s="17">
        <v>2</v>
      </c>
      <c r="D5" s="81" t="s">
        <v>12</v>
      </c>
      <c r="E5" s="32" t="str">
        <f>IFERROR(VLOOKUP(CONCATENATE(C5,"_",D5),Reference!$A$16:$G$79,2,FALSE),"")</f>
        <v/>
      </c>
      <c r="F5" s="32" t="str">
        <f>IFERROR(VLOOKUP(CONCATENATE($C5,"_",$D5),Reference!$A$16:$G$79,3,FALSE),"")</f>
        <v/>
      </c>
      <c r="G5" s="31" t="str">
        <f>IFERROR(VLOOKUP(CONCATENATE($C5,"_",$D5),Reference!$A$16:$G$79,4,FALSE),"")</f>
        <v/>
      </c>
      <c r="H5" s="31" t="str">
        <f>IFERROR(VLOOKUP(CONCATENATE($C5,"_",$D5),Reference!$A$16:$G$79,5,FALSE),"")</f>
        <v/>
      </c>
      <c r="I5" s="31" t="str">
        <f>IFERROR(VLOOKUP(CONCATENATE($C5,"_",$D5),Reference!$A$16:$G$79,6,FALSE),"")</f>
        <v/>
      </c>
      <c r="J5" s="31" t="str">
        <f>IFERROR(VLOOKUP(CONCATENATE($C5,"_",$D5),Reference!$A$16:$G$79,7,FALSE),"")</f>
        <v/>
      </c>
      <c r="K5" s="17" t="str">
        <f>IF(ISBLANK(Participation!G4),"N/A",Participation!G4)</f>
        <v>N/A</v>
      </c>
      <c r="L5" s="78"/>
      <c r="M5" s="17" t="str">
        <f>IF(D5="Select_Assessment","N/A",IF(Participation!I4="N/A","N/A",IF(Participation!I4="No","N/A",IF(L5&lt;H5,"Does Not Meet",IF(L5&gt;=J5,"Exceeds",IF(AND(L5&gt;=H5,L5&lt;I5),"Approaching",IF(AND(L5&gt;=I5,L5&lt;J5),"Meets")))))))</f>
        <v>N/A</v>
      </c>
      <c r="N5" s="17" t="str">
        <f>IF(M5="N/A", "N/A", IF('Local Data'!L5&gt;=0, 4, "N/A"))</f>
        <v>N/A</v>
      </c>
      <c r="O5" s="19" t="str">
        <f>VLOOKUP(M5,Reference!$Q$1:$R$5,2,FALSE)</f>
        <v>N/A</v>
      </c>
    </row>
    <row r="6" spans="1:15" x14ac:dyDescent="0.3">
      <c r="A6" s="14" t="s">
        <v>0</v>
      </c>
      <c r="B6" s="17" t="s">
        <v>11</v>
      </c>
      <c r="C6" s="17">
        <v>3</v>
      </c>
      <c r="D6" s="81" t="s">
        <v>12</v>
      </c>
      <c r="E6" s="32" t="str">
        <f>IFERROR(VLOOKUP(CONCATENATE(C6,"_",D6),Reference!$A$16:$G$79,2,FALSE),"")</f>
        <v/>
      </c>
      <c r="F6" s="32" t="str">
        <f>IFERROR(VLOOKUP(CONCATENATE($C6,"_",$D6),Reference!$A$16:$G$79,3,FALSE),"")</f>
        <v/>
      </c>
      <c r="G6" s="31" t="str">
        <f>IFERROR(VLOOKUP(CONCATENATE($C6,"_",$D6),Reference!$A$16:$G$79,4,FALSE),"")</f>
        <v/>
      </c>
      <c r="H6" s="31" t="str">
        <f>IFERROR(VLOOKUP(CONCATENATE($C6,"_",$D6),Reference!$A$16:$G$79,5,FALSE),"")</f>
        <v/>
      </c>
      <c r="I6" s="31" t="str">
        <f>IFERROR(VLOOKUP(CONCATENATE($C6,"_",$D6),Reference!$A$16:$G$79,6,FALSE),"")</f>
        <v/>
      </c>
      <c r="J6" s="31" t="str">
        <f>IFERROR(VLOOKUP(CONCATENATE($C6,"_",$D6),Reference!$A$16:$G$79,7,FALSE),"")</f>
        <v/>
      </c>
      <c r="K6" s="17" t="str">
        <f>IF(ISBLANK(Participation!G5),"N/A",Participation!G5)</f>
        <v>N/A</v>
      </c>
      <c r="L6" s="78"/>
      <c r="M6" s="17" t="str">
        <f>IF(D6="Select_Assessment","N/A",IF(Participation!I5="N/A","N/A",IF(Participation!I5="No","N/A",IF(L6&lt;H6,"Does Not Meet",IF(L6&gt;=J6,"Exceeds",IF(AND(L6&gt;=H6,L6&lt;I6),"Approaching",IF(AND(L6&gt;=I6,L6&lt;J6),"Meets")))))))</f>
        <v>N/A</v>
      </c>
      <c r="N6" s="17" t="str">
        <f>IF(M6="N/A", "N/A", IF('Local Data'!L6&gt;=0, 4, "N/A"))</f>
        <v>N/A</v>
      </c>
      <c r="O6" s="19" t="str">
        <f>VLOOKUP(M6,Reference!$Q$1:$R$5,2,FALSE)</f>
        <v>N/A</v>
      </c>
    </row>
    <row r="7" spans="1:15" x14ac:dyDescent="0.3">
      <c r="A7" s="14" t="s">
        <v>0</v>
      </c>
      <c r="B7" s="17" t="s">
        <v>11</v>
      </c>
      <c r="C7" s="17">
        <v>4</v>
      </c>
      <c r="D7" s="81" t="s">
        <v>12</v>
      </c>
      <c r="E7" s="32" t="str">
        <f>IFERROR(VLOOKUP(CONCATENATE(C7,"_",D7),Reference!$A$16:$G$79,2,FALSE),"")</f>
        <v/>
      </c>
      <c r="F7" s="32" t="str">
        <f>IFERROR(VLOOKUP(CONCATENATE($C7,"_",$D7),Reference!$A$16:$G$79,3,FALSE),"")</f>
        <v/>
      </c>
      <c r="G7" s="31" t="str">
        <f>IFERROR(VLOOKUP(CONCATENATE($C7,"_",$D7),Reference!$A$16:$G$79,4,FALSE),"")</f>
        <v/>
      </c>
      <c r="H7" s="31" t="str">
        <f>IFERROR(VLOOKUP(CONCATENATE($C7,"_",$D7),Reference!$A$16:$G$79,5,FALSE),"")</f>
        <v/>
      </c>
      <c r="I7" s="31" t="str">
        <f>IFERROR(VLOOKUP(CONCATENATE($C7,"_",$D7),Reference!$A$16:$G$79,6,FALSE),"")</f>
        <v/>
      </c>
      <c r="J7" s="31" t="str">
        <f>IFERROR(VLOOKUP(CONCATENATE($C7,"_",$D7),Reference!$A$16:$G$79,7,FALSE),"")</f>
        <v/>
      </c>
      <c r="K7" s="17" t="str">
        <f>IF(ISBLANK(Participation!G6),"N/A",Participation!G6)</f>
        <v>N/A</v>
      </c>
      <c r="L7" s="78"/>
      <c r="M7" s="17" t="str">
        <f>IF(D7="Select_Assessment","N/A",IF(Participation!I6="N/A","N/A",IF(Participation!I6="No","N/A",IF(L7&lt;H7,"Does Not Meet",IF(L7&gt;=J7,"Exceeds",IF(AND(L7&gt;=H7,L7&lt;I7),"Approaching",IF(AND(L7&gt;=I7,L7&lt;J7),"Meets")))))))</f>
        <v>N/A</v>
      </c>
      <c r="N7" s="17" t="str">
        <f>IF(M7="N/A", "N/A", IF('Local Data'!L7&gt;=0, 4, "N/A"))</f>
        <v>N/A</v>
      </c>
      <c r="O7" s="19" t="str">
        <f>VLOOKUP(M7,Reference!$Q$1:$R$5,2,FALSE)</f>
        <v>N/A</v>
      </c>
    </row>
    <row r="8" spans="1:15" x14ac:dyDescent="0.3">
      <c r="A8" s="14" t="s">
        <v>0</v>
      </c>
      <c r="B8" s="17" t="s">
        <v>11</v>
      </c>
      <c r="C8" s="17">
        <v>5</v>
      </c>
      <c r="D8" s="81" t="s">
        <v>12</v>
      </c>
      <c r="E8" s="32" t="str">
        <f>IFERROR(VLOOKUP(CONCATENATE(C8,"_",D8),Reference!$A$16:$G$79,2,FALSE),"")</f>
        <v/>
      </c>
      <c r="F8" s="32" t="str">
        <f>IFERROR(VLOOKUP(CONCATENATE($C8,"_",$D8),Reference!$A$16:$G$79,3,FALSE),"")</f>
        <v/>
      </c>
      <c r="G8" s="31" t="str">
        <f>IFERROR(VLOOKUP(CONCATENATE($C8,"_",$D8),Reference!$A$16:$G$79,4,FALSE),"")</f>
        <v/>
      </c>
      <c r="H8" s="31" t="str">
        <f>IFERROR(VLOOKUP(CONCATENATE($C8,"_",$D8),Reference!$A$16:$G$79,5,FALSE),"")</f>
        <v/>
      </c>
      <c r="I8" s="31" t="str">
        <f>IFERROR(VLOOKUP(CONCATENATE($C8,"_",$D8),Reference!$A$16:$G$79,6,FALSE),"")</f>
        <v/>
      </c>
      <c r="J8" s="31" t="str">
        <f>IFERROR(VLOOKUP(CONCATENATE($C8,"_",$D8),Reference!$A$16:$G$79,7,FALSE),"")</f>
        <v/>
      </c>
      <c r="K8" s="17" t="str">
        <f>IF(ISBLANK(Participation!G7),"N/A",Participation!G7)</f>
        <v>N/A</v>
      </c>
      <c r="L8" s="78"/>
      <c r="M8" s="17" t="str">
        <f>IF(D8="Select_Assessment","N/A",IF(Participation!I7="N/A","N/A",IF(Participation!I7="No","N/A",IF(L8&lt;H8,"Does Not Meet",IF(L8&gt;=J8,"Exceeds",IF(AND(L8&gt;=H8,L8&lt;I8),"Approaching",IF(AND(L8&gt;=I8,L8&lt;J8),"Meets")))))))</f>
        <v>N/A</v>
      </c>
      <c r="N8" s="17" t="str">
        <f>IF(M8="N/A", "N/A", IF('Local Data'!L8&gt;=0, 4, "N/A"))</f>
        <v>N/A</v>
      </c>
      <c r="O8" s="19" t="str">
        <f>VLOOKUP(M8,Reference!$Q$1:$R$5,2,FALSE)</f>
        <v>N/A</v>
      </c>
    </row>
    <row r="9" spans="1:15" x14ac:dyDescent="0.3">
      <c r="A9" s="14" t="s">
        <v>0</v>
      </c>
      <c r="B9" s="17" t="s">
        <v>11</v>
      </c>
      <c r="C9" s="17">
        <v>6</v>
      </c>
      <c r="D9" s="81" t="s">
        <v>12</v>
      </c>
      <c r="E9" s="32" t="str">
        <f>IFERROR(VLOOKUP(CONCATENATE(C9,"_",D9),Reference!$A$16:$G$79,2,FALSE),"")</f>
        <v/>
      </c>
      <c r="F9" s="32" t="str">
        <f>IFERROR(VLOOKUP(CONCATENATE($C9,"_",$D9),Reference!$A$16:$G$79,3,FALSE),"")</f>
        <v/>
      </c>
      <c r="G9" s="31" t="str">
        <f>IFERROR(VLOOKUP(CONCATENATE($C9,"_",$D9),Reference!$A$16:$G$79,4,FALSE),"")</f>
        <v/>
      </c>
      <c r="H9" s="31" t="str">
        <f>IFERROR(VLOOKUP(CONCATENATE($C9,"_",$D9),Reference!$A$16:$G$79,5,FALSE),"")</f>
        <v/>
      </c>
      <c r="I9" s="31" t="str">
        <f>IFERROR(VLOOKUP(CONCATENATE($C9,"_",$D9),Reference!$A$16:$G$79,6,FALSE),"")</f>
        <v/>
      </c>
      <c r="J9" s="31" t="str">
        <f>IFERROR(VLOOKUP(CONCATENATE($C9,"_",$D9),Reference!$A$16:$G$79,7,FALSE),"")</f>
        <v/>
      </c>
      <c r="K9" s="17" t="str">
        <f>IF(ISBLANK(Participation!G8),"N/A",Participation!G8)</f>
        <v>N/A</v>
      </c>
      <c r="L9" s="78"/>
      <c r="M9" s="17" t="str">
        <f>IF(D9="Select_Assessment","N/A",IF(Participation!I8="N/A","N/A",IF(Participation!I8="No","N/A",IF(L9&lt;H9,"Does Not Meet",IF(L9&gt;=J9,"Exceeds",IF(AND(L9&gt;=H9,L9&lt;I9),"Approaching",IF(AND(L9&gt;=I9,L9&lt;J9),"Meets")))))))</f>
        <v>N/A</v>
      </c>
      <c r="N9" s="17" t="str">
        <f>IF(M9="N/A", "N/A", IF('Local Data'!L9&gt;=0, 4, "N/A"))</f>
        <v>N/A</v>
      </c>
      <c r="O9" s="19" t="str">
        <f>VLOOKUP(M9,Reference!$Q$1:$R$5,2,FALSE)</f>
        <v>N/A</v>
      </c>
    </row>
    <row r="10" spans="1:15" x14ac:dyDescent="0.3">
      <c r="A10" s="14" t="s">
        <v>0</v>
      </c>
      <c r="B10" s="17" t="s">
        <v>11</v>
      </c>
      <c r="C10" s="17">
        <v>7</v>
      </c>
      <c r="D10" s="81" t="s">
        <v>12</v>
      </c>
      <c r="E10" s="32" t="str">
        <f>IFERROR(VLOOKUP(CONCATENATE(C10,"_",D10),Reference!$A$16:$G$79,2,FALSE),"")</f>
        <v/>
      </c>
      <c r="F10" s="32" t="str">
        <f>IFERROR(VLOOKUP(CONCATENATE($C10,"_",$D10),Reference!$A$16:$G$79,3,FALSE),"")</f>
        <v/>
      </c>
      <c r="G10" s="31" t="str">
        <f>IFERROR(VLOOKUP(CONCATENATE($C10,"_",$D10),Reference!$A$16:$G$79,4,FALSE),"")</f>
        <v/>
      </c>
      <c r="H10" s="31" t="str">
        <f>IFERROR(VLOOKUP(CONCATENATE($C10,"_",$D10),Reference!$A$16:$G$79,5,FALSE),"")</f>
        <v/>
      </c>
      <c r="I10" s="31" t="str">
        <f>IFERROR(VLOOKUP(CONCATENATE($C10,"_",$D10),Reference!$A$16:$G$79,6,FALSE),"")</f>
        <v/>
      </c>
      <c r="J10" s="31" t="str">
        <f>IFERROR(VLOOKUP(CONCATENATE($C10,"_",$D10),Reference!$A$16:$G$79,7,FALSE),"")</f>
        <v/>
      </c>
      <c r="K10" s="17" t="str">
        <f>IF(ISBLANK(Participation!G9),"N/A",Participation!G9)</f>
        <v>N/A</v>
      </c>
      <c r="L10" s="78"/>
      <c r="M10" s="17" t="str">
        <f>IF(D10="Select_Assessment","N/A",IF(Participation!I9="N/A","N/A",IF(Participation!I9="No","N/A",IF(L10&lt;H10,"Does Not Meet",IF(L10&gt;=J10,"Exceeds",IF(AND(L10&gt;=H10,L10&lt;I10),"Approaching",IF(AND(L10&gt;=I10,L10&lt;J10),"Meets")))))))</f>
        <v>N/A</v>
      </c>
      <c r="N10" s="17" t="str">
        <f>IF(M10="N/A", "N/A", IF('Local Data'!L10&gt;=0, 4, "N/A"))</f>
        <v>N/A</v>
      </c>
      <c r="O10" s="19" t="str">
        <f>VLOOKUP(M10,Reference!$Q$1:$R$5,2,FALSE)</f>
        <v>N/A</v>
      </c>
    </row>
    <row r="11" spans="1:15" x14ac:dyDescent="0.3">
      <c r="A11" s="14" t="s">
        <v>0</v>
      </c>
      <c r="B11" s="17" t="s">
        <v>11</v>
      </c>
      <c r="C11" s="17">
        <v>8</v>
      </c>
      <c r="D11" s="81" t="s">
        <v>12</v>
      </c>
      <c r="E11" s="32" t="str">
        <f>IFERROR(VLOOKUP(CONCATENATE(C11,"_",D11),Reference!$A$16:$G$79,2,FALSE),"")</f>
        <v/>
      </c>
      <c r="F11" s="32" t="str">
        <f>IFERROR(VLOOKUP(CONCATENATE($C11,"_",$D11),Reference!$A$16:$G$79,3,FALSE),"")</f>
        <v/>
      </c>
      <c r="G11" s="31" t="str">
        <f>IFERROR(VLOOKUP(CONCATENATE($C11,"_",$D11),Reference!$A$16:$G$79,4,FALSE),"")</f>
        <v/>
      </c>
      <c r="H11" s="31" t="str">
        <f>IFERROR(VLOOKUP(CONCATENATE($C11,"_",$D11),Reference!$A$16:$G$79,5,FALSE),"")</f>
        <v/>
      </c>
      <c r="I11" s="31" t="str">
        <f>IFERROR(VLOOKUP(CONCATENATE($C11,"_",$D11),Reference!$A$16:$G$79,6,FALSE),"")</f>
        <v/>
      </c>
      <c r="J11" s="31" t="str">
        <f>IFERROR(VLOOKUP(CONCATENATE($C11,"_",$D11),Reference!$A$16:$G$79,7,FALSE),"")</f>
        <v/>
      </c>
      <c r="K11" s="17" t="str">
        <f>IF(ISBLANK(Participation!G10),"N/A",Participation!G10)</f>
        <v>N/A</v>
      </c>
      <c r="L11" s="78"/>
      <c r="M11" s="17" t="str">
        <f>IF(D11="Select_Assessment","N/A",IF(Participation!I10="N/A","N/A",IF(Participation!I10="No","N/A",IF(L11&lt;H11,"Does Not Meet",IF(L11&gt;=J11,"Exceeds",IF(AND(L11&gt;=H11,L11&lt;I11),"Approaching",IF(AND(L11&gt;=I11,L11&lt;J11),"Meets")))))))</f>
        <v>N/A</v>
      </c>
      <c r="N11" s="17" t="str">
        <f>IF(M11="N/A", "N/A", IF('Local Data'!L11&gt;=0, 4, "N/A"))</f>
        <v>N/A</v>
      </c>
      <c r="O11" s="19" t="str">
        <f>VLOOKUP(M11,Reference!$Q$1:$R$5,2,FALSE)</f>
        <v>N/A</v>
      </c>
    </row>
    <row r="12" spans="1:15" x14ac:dyDescent="0.3">
      <c r="A12" s="14" t="s">
        <v>0</v>
      </c>
      <c r="B12" s="17" t="s">
        <v>11</v>
      </c>
      <c r="C12" s="17">
        <v>9</v>
      </c>
      <c r="D12" s="81" t="s">
        <v>12</v>
      </c>
      <c r="E12" s="32" t="str">
        <f>IFERROR(VLOOKUP(CONCATENATE(C12,"_",D12),Reference!$A$16:$G$79,2,FALSE),"")</f>
        <v/>
      </c>
      <c r="F12" s="32" t="str">
        <f>IFERROR(VLOOKUP(CONCATENATE($C12,"_",$D12),Reference!$A$16:$G$79,3,FALSE),"")</f>
        <v/>
      </c>
      <c r="G12" s="31" t="str">
        <f>IFERROR(VLOOKUP(CONCATENATE($C12,"_",$D12),Reference!$A$16:$G$79,4,FALSE),"")</f>
        <v/>
      </c>
      <c r="H12" s="31" t="str">
        <f>IFERROR(VLOOKUP(CONCATENATE($C12,"_",$D12),Reference!$A$16:$G$79,5,FALSE),"")</f>
        <v/>
      </c>
      <c r="I12" s="31" t="str">
        <f>IFERROR(VLOOKUP(CONCATENATE($C12,"_",$D12),Reference!$A$16:$G$79,6,FALSE),"")</f>
        <v/>
      </c>
      <c r="J12" s="31" t="str">
        <f>IFERROR(VLOOKUP(CONCATENATE($C12,"_",$D12),Reference!$A$16:$G$79,7,FALSE),"")</f>
        <v/>
      </c>
      <c r="K12" s="17" t="str">
        <f>IF(ISBLANK(Participation!G11),"N/A",Participation!G11)</f>
        <v>N/A</v>
      </c>
      <c r="L12" s="78"/>
      <c r="M12" s="17" t="str">
        <f>IF(D12="Select_Assessment","N/A",IF(Participation!I11="N/A","N/A",IF(Participation!I11="No","N/A",IF(L12&lt;H12,"Does Not Meet",IF(L12&gt;=J12,"Exceeds",IF(AND(L12&gt;=H12,L12&lt;I12),"Approaching",IF(AND(L12&gt;=I12,L12&lt;J12),"Meets")))))))</f>
        <v>N/A</v>
      </c>
      <c r="N12" s="17" t="str">
        <f>IF(M12="N/A", "N/A", IF('Local Data'!L12&gt;=0, 4, "N/A"))</f>
        <v>N/A</v>
      </c>
      <c r="O12" s="19" t="str">
        <f>VLOOKUP(M12,Reference!$Q$1:$R$5,2,FALSE)</f>
        <v>N/A</v>
      </c>
    </row>
    <row r="13" spans="1:15" x14ac:dyDescent="0.3">
      <c r="A13" s="14" t="s">
        <v>0</v>
      </c>
      <c r="B13" s="17" t="s">
        <v>11</v>
      </c>
      <c r="C13" s="17">
        <v>10</v>
      </c>
      <c r="D13" s="81" t="s">
        <v>12</v>
      </c>
      <c r="E13" s="32" t="str">
        <f>IFERROR(VLOOKUP(CONCATENATE(C13,"_",D13),Reference!$A$16:$G$79,2,FALSE),"")</f>
        <v/>
      </c>
      <c r="F13" s="32" t="str">
        <f>IFERROR(VLOOKUP(CONCATENATE($C13,"_",$D13),Reference!$A$16:$G$79,3,FALSE),"")</f>
        <v/>
      </c>
      <c r="G13" s="31" t="str">
        <f>IFERROR(VLOOKUP(CONCATENATE($C13,"_",$D13),Reference!$A$16:$G$79,4,FALSE),"")</f>
        <v/>
      </c>
      <c r="H13" s="31" t="str">
        <f>IFERROR(VLOOKUP(CONCATENATE($C13,"_",$D13),Reference!$A$16:$G$79,5,FALSE),"")</f>
        <v/>
      </c>
      <c r="I13" s="31" t="str">
        <f>IFERROR(VLOOKUP(CONCATENATE($C13,"_",$D13),Reference!$A$16:$G$79,6,FALSE),"")</f>
        <v/>
      </c>
      <c r="J13" s="31" t="str">
        <f>IFERROR(VLOOKUP(CONCATENATE($C13,"_",$D13),Reference!$A$16:$G$79,7,FALSE),"")</f>
        <v/>
      </c>
      <c r="K13" s="17" t="str">
        <f>IF(ISBLANK(Participation!G12),"N/A",Participation!G12)</f>
        <v>N/A</v>
      </c>
      <c r="L13" s="78"/>
      <c r="M13" s="17" t="str">
        <f>IF(D13="Select_Assessment","N/A",IF(Participation!I12="N/A","N/A",IF(Participation!I12="No","N/A",IF(L13&lt;H13,"Does Not Meet",IF(L13&gt;=J13,"Exceeds",IF(AND(L13&gt;=H13,L13&lt;I13),"Approaching",IF(AND(L13&gt;=I13,L13&lt;J13),"Meets")))))))</f>
        <v>N/A</v>
      </c>
      <c r="N13" s="17" t="str">
        <f>IF(M13="N/A", "N/A", IF('Local Data'!L13&gt;=0, 4, "N/A"))</f>
        <v>N/A</v>
      </c>
      <c r="O13" s="19" t="str">
        <f>VLOOKUP(M13,Reference!$Q$1:$R$5,2,FALSE)</f>
        <v>N/A</v>
      </c>
    </row>
    <row r="14" spans="1:15" x14ac:dyDescent="0.3">
      <c r="A14" s="14" t="s">
        <v>0</v>
      </c>
      <c r="B14" s="17" t="s">
        <v>11</v>
      </c>
      <c r="C14" s="17">
        <v>11</v>
      </c>
      <c r="D14" s="81" t="s">
        <v>12</v>
      </c>
      <c r="E14" s="32" t="str">
        <f>IFERROR(VLOOKUP(CONCATENATE(C14,"_",D14),Reference!$A$16:$G$79,2,FALSE),"")</f>
        <v/>
      </c>
      <c r="F14" s="32" t="str">
        <f>IFERROR(VLOOKUP(CONCATENATE($C14,"_",$D14),Reference!$A$16:$G$79,3,FALSE),"")</f>
        <v/>
      </c>
      <c r="G14" s="31" t="str">
        <f>IFERROR(VLOOKUP(CONCATENATE($C14,"_",$D14),Reference!$A$16:$G$79,4,FALSE),"")</f>
        <v/>
      </c>
      <c r="H14" s="31" t="str">
        <f>IFERROR(VLOOKUP(CONCATENATE($C14,"_",$D14),Reference!$A$16:$G$79,5,FALSE),"")</f>
        <v/>
      </c>
      <c r="I14" s="31" t="str">
        <f>IFERROR(VLOOKUP(CONCATENATE($C14,"_",$D14),Reference!$A$16:$G$79,6,FALSE),"")</f>
        <v/>
      </c>
      <c r="J14" s="31" t="str">
        <f>IFERROR(VLOOKUP(CONCATENATE($C14,"_",$D14),Reference!$A$16:$G$79,7,FALSE),"")</f>
        <v/>
      </c>
      <c r="K14" s="17" t="str">
        <f>IF(ISBLANK(Participation!G13),"N/A",Participation!G13)</f>
        <v>N/A</v>
      </c>
      <c r="L14" s="78"/>
      <c r="M14" s="17" t="str">
        <f>IF(D14="Select_Assessment","N/A",IF(Participation!I13="N/A","N/A",IF(Participation!I13="No","N/A",IF(L14&lt;H14,"Does Not Meet",IF(L14&gt;=J14,"Exceeds",IF(AND(L14&gt;=H14,L14&lt;I14),"Approaching",IF(AND(L14&gt;=I14,L14&lt;J14),"Meets")))))))</f>
        <v>N/A</v>
      </c>
      <c r="N14" s="17" t="str">
        <f>IF(M14="N/A", "N/A", IF('Local Data'!L14&gt;=0, 4, "N/A"))</f>
        <v>N/A</v>
      </c>
      <c r="O14" s="19" t="str">
        <f>VLOOKUP(M14,Reference!$Q$1:$R$5,2,FALSE)</f>
        <v>N/A</v>
      </c>
    </row>
    <row r="15" spans="1:15" ht="15" thickBot="1" x14ac:dyDescent="0.35">
      <c r="A15" s="20" t="s">
        <v>0</v>
      </c>
      <c r="B15" s="21" t="s">
        <v>11</v>
      </c>
      <c r="C15" s="21">
        <v>12</v>
      </c>
      <c r="D15" s="82" t="s">
        <v>12</v>
      </c>
      <c r="E15" s="64" t="str">
        <f>IFERROR(VLOOKUP(CONCATENATE(C15,"_",D15),Reference!$A$16:$G$79,2,FALSE),"")</f>
        <v/>
      </c>
      <c r="F15" s="64" t="str">
        <f>IFERROR(VLOOKUP(CONCATENATE($C15,"_",$D15),Reference!$A$16:$G$79,3,FALSE),"")</f>
        <v/>
      </c>
      <c r="G15" s="65" t="str">
        <f>IFERROR(VLOOKUP(CONCATENATE($C15,"_",$D15),Reference!$A$16:$G$79,4,FALSE),"")</f>
        <v/>
      </c>
      <c r="H15" s="65" t="str">
        <f>IFERROR(VLOOKUP(CONCATENATE($C15,"_",$D15),Reference!$A$16:$G$79,5,FALSE),"")</f>
        <v/>
      </c>
      <c r="I15" s="65" t="str">
        <f>IFERROR(VLOOKUP(CONCATENATE($C15,"_",$D15),Reference!$A$16:$G$79,6,FALSE),"")</f>
        <v/>
      </c>
      <c r="J15" s="65" t="str">
        <f>IFERROR(VLOOKUP(CONCATENATE($C15,"_",$D15),Reference!$A$16:$G$79,7,FALSE),"")</f>
        <v/>
      </c>
      <c r="K15" s="21" t="str">
        <f>IF(ISBLANK(Participation!G14),"N/A",Participation!G14)</f>
        <v>N/A</v>
      </c>
      <c r="L15" s="80"/>
      <c r="M15" s="21" t="str">
        <f>IF(D15="Select_Assessment","N/A",IF(Participation!I14="N/A","N/A",IF(Participation!I14="No","N/A",IF(L15&lt;H15,"Does Not Meet",IF(L15&gt;=J15,"Exceeds",IF(AND(L15&gt;=H15,L15&lt;I15),"Approaching",IF(AND(L15&gt;=I15,L15&lt;J15),"Meets")))))))</f>
        <v>N/A</v>
      </c>
      <c r="N15" s="21" t="str">
        <f>IF(M15="N/A", "N/A", IF('Local Data'!L15&gt;=0, 4, "N/A"))</f>
        <v>N/A</v>
      </c>
      <c r="O15" s="22" t="str">
        <f>VLOOKUP(M15,Reference!$Q$1:$R$5,2,FALSE)</f>
        <v>N/A</v>
      </c>
    </row>
    <row r="17" spans="1:15" ht="18.600000000000001" thickBot="1" x14ac:dyDescent="0.4">
      <c r="A17" s="107" t="s">
        <v>34</v>
      </c>
      <c r="B17" s="107"/>
      <c r="C17" s="107"/>
      <c r="D17" s="107"/>
      <c r="E17" s="107"/>
      <c r="F17" s="107"/>
      <c r="G17" s="107"/>
      <c r="H17" s="107"/>
      <c r="I17" s="107"/>
      <c r="J17" s="107"/>
      <c r="K17" s="107"/>
      <c r="L17" s="107"/>
      <c r="M17" s="107"/>
      <c r="N17" s="107"/>
      <c r="O17" s="107"/>
    </row>
    <row r="18" spans="1:15" s="29" customFormat="1" ht="58.2" thickBot="1" x14ac:dyDescent="0.35">
      <c r="A18" s="39" t="s">
        <v>19</v>
      </c>
      <c r="B18" s="36" t="s">
        <v>6</v>
      </c>
      <c r="C18" s="36" t="s">
        <v>1</v>
      </c>
      <c r="D18" s="69" t="s">
        <v>111</v>
      </c>
      <c r="E18" s="70" t="s">
        <v>24</v>
      </c>
      <c r="F18" s="70" t="s">
        <v>2</v>
      </c>
      <c r="G18" s="70" t="s">
        <v>101</v>
      </c>
      <c r="H18" s="70" t="s">
        <v>26</v>
      </c>
      <c r="I18" s="70" t="s">
        <v>27</v>
      </c>
      <c r="J18" s="70" t="s">
        <v>28</v>
      </c>
      <c r="K18" s="36" t="s">
        <v>117</v>
      </c>
      <c r="L18" s="2" t="s">
        <v>102</v>
      </c>
      <c r="M18" s="36" t="s">
        <v>3</v>
      </c>
      <c r="N18" s="36" t="s">
        <v>29</v>
      </c>
      <c r="O18" s="38" t="s">
        <v>30</v>
      </c>
    </row>
    <row r="19" spans="1:15" x14ac:dyDescent="0.3">
      <c r="A19" s="7" t="s">
        <v>0</v>
      </c>
      <c r="B19" s="10" t="s">
        <v>11</v>
      </c>
      <c r="C19" s="66">
        <v>2</v>
      </c>
      <c r="D19" s="83" t="s">
        <v>12</v>
      </c>
      <c r="E19" s="66" t="str">
        <f>IFERROR(VLOOKUP(CONCATENATE(C19,"_",D19),Reference!$J$16:$P$34,2,FALSE),"")</f>
        <v/>
      </c>
      <c r="F19" s="66" t="str">
        <f>IFERROR(VLOOKUP(CONCATENATE($C19,"_",$D19),Reference!$A$16:$G$72,3,FALSE),"")</f>
        <v/>
      </c>
      <c r="G19" s="66" t="str">
        <f>IFERROR(VLOOKUP(CONCATENATE($C19,"_",$D19),Reference!$A$16:$G$72,4,FALSE),"")</f>
        <v/>
      </c>
      <c r="H19" s="66" t="str">
        <f>IFERROR(VLOOKUP(CONCATENATE($C19,"_",$D19),Reference!$A$16:$G$72,5,FALSE),"")</f>
        <v/>
      </c>
      <c r="I19" s="66" t="str">
        <f>IFERROR(VLOOKUP(CONCATENATE($C19,"_",$D19),Reference!$A$16:$G$72,6,FALSE),"")</f>
        <v/>
      </c>
      <c r="J19" s="66" t="str">
        <f>IFERROR(VLOOKUP(CONCATENATE($C19,"_",$D19),Reference!$A$16:$G$72,7,FALSE),"")</f>
        <v/>
      </c>
      <c r="K19" s="66" t="str">
        <f>IF(ISBLANK(Participation!G4),"N/A",Participation!G4)</f>
        <v>N/A</v>
      </c>
      <c r="L19" s="76"/>
      <c r="M19" s="10" t="str">
        <f>IF(D19="Select_Assessment","N/A",IF(Participation!I4="N/A","N/A",IF(Participation!I4="No","N/A",IF(L19&lt;H19,"Does Not Meet",IF(L19&gt;=J19,"Exceeds",IF(AND(L19&gt;=H19,L19&lt;I19),"Approaching",IF(AND(L19&gt;=I19,L19&lt;J19),"Meets")))))))</f>
        <v>N/A</v>
      </c>
      <c r="N19" s="10" t="str">
        <f>IF(M19="N/A", "N/A", IF('Local Data'!L19&gt;=0, 4, "N/A"))</f>
        <v>N/A</v>
      </c>
      <c r="O19" s="12" t="str">
        <f>VLOOKUP(M19,Reference!$Q$1:$R$5,2,FALSE)</f>
        <v>N/A</v>
      </c>
    </row>
    <row r="20" spans="1:15" x14ac:dyDescent="0.3">
      <c r="A20" s="14" t="s">
        <v>0</v>
      </c>
      <c r="B20" s="17" t="s">
        <v>11</v>
      </c>
      <c r="C20" s="67">
        <v>3</v>
      </c>
      <c r="D20" s="84" t="s">
        <v>12</v>
      </c>
      <c r="E20" s="67" t="str">
        <f>IFERROR(VLOOKUP(CONCATENATE(C20,"_",D20),Reference!$J$16:$P$34,2,FALSE),"")</f>
        <v/>
      </c>
      <c r="F20" s="67" t="str">
        <f>IFERROR(VLOOKUP(CONCATENATE($C20,"_",$D20),Reference!$A$16:$G$72,3,FALSE),"")</f>
        <v/>
      </c>
      <c r="G20" s="67" t="str">
        <f>IFERROR(VLOOKUP(CONCATENATE($C20,"_",$D20),Reference!$A$16:$G$72,4,FALSE),"")</f>
        <v/>
      </c>
      <c r="H20" s="67" t="str">
        <f>IFERROR(VLOOKUP(CONCATENATE($C20,"_",$D20),Reference!$A$16:$G$72,5,FALSE),"")</f>
        <v/>
      </c>
      <c r="I20" s="67" t="str">
        <f>IFERROR(VLOOKUP(CONCATENATE($C20,"_",$D20),Reference!$A$16:$G$72,6,FALSE),"")</f>
        <v/>
      </c>
      <c r="J20" s="67" t="str">
        <f>IFERROR(VLOOKUP(CONCATENATE($C20,"_",$D20),Reference!$A$16:$G$72,7,FALSE),"")</f>
        <v/>
      </c>
      <c r="K20" s="67" t="str">
        <f>IF(ISBLANK(Participation!G5),"N/A",Participation!G5)</f>
        <v>N/A</v>
      </c>
      <c r="L20" s="78"/>
      <c r="M20" s="17" t="str">
        <f>IF(D20="Select_Assessment","N/A",IF(Participation!I5="N/A","N/A",IF(Participation!I5="No","N/A",IF(L20&lt;H20,"Does Not Meet",IF(L20&gt;=J20,"Exceeds",IF(AND(L20&gt;=H20,L20&lt;I20),"Approaching",IF(AND(L20&gt;=I20,L20&lt;J20),"Meets")))))))</f>
        <v>N/A</v>
      </c>
      <c r="N20" s="17" t="str">
        <f>IF(M20="N/A", "N/A", IF('Local Data'!L20&gt;=0, 4, "N/A"))</f>
        <v>N/A</v>
      </c>
      <c r="O20" s="19" t="str">
        <f>VLOOKUP(M20,Reference!$Q$1:$R$5,2,FALSE)</f>
        <v>N/A</v>
      </c>
    </row>
    <row r="21" spans="1:15" x14ac:dyDescent="0.3">
      <c r="A21" s="14" t="s">
        <v>0</v>
      </c>
      <c r="B21" s="17" t="s">
        <v>11</v>
      </c>
      <c r="C21" s="67">
        <v>4</v>
      </c>
      <c r="D21" s="84" t="s">
        <v>12</v>
      </c>
      <c r="E21" s="67" t="str">
        <f>IFERROR(VLOOKUP(CONCATENATE(C21,"_",D21),Reference!$J$16:$P$34,2,FALSE),"")</f>
        <v/>
      </c>
      <c r="F21" s="67" t="str">
        <f>IFERROR(VLOOKUP(CONCATENATE($C21,"_",$D21),Reference!$A$16:$G$72,3,FALSE),"")</f>
        <v/>
      </c>
      <c r="G21" s="67" t="str">
        <f>IFERROR(VLOOKUP(CONCATENATE($C21,"_",$D21),Reference!$A$16:$G$72,4,FALSE),"")</f>
        <v/>
      </c>
      <c r="H21" s="67" t="str">
        <f>IFERROR(VLOOKUP(CONCATENATE($C21,"_",$D21),Reference!$A$16:$G$72,5,FALSE),"")</f>
        <v/>
      </c>
      <c r="I21" s="67" t="str">
        <f>IFERROR(VLOOKUP(CONCATENATE($C21,"_",$D21),Reference!$A$16:$G$72,6,FALSE),"")</f>
        <v/>
      </c>
      <c r="J21" s="67" t="str">
        <f>IFERROR(VLOOKUP(CONCATENATE($C21,"_",$D21),Reference!$A$16:$G$72,7,FALSE),"")</f>
        <v/>
      </c>
      <c r="K21" s="67" t="str">
        <f>IF(ISBLANK(Participation!G6),"N/A",Participation!G6)</f>
        <v>N/A</v>
      </c>
      <c r="L21" s="78"/>
      <c r="M21" s="17" t="str">
        <f>IF(D21="Select_Assessment","N/A",IF(Participation!I6="N/A","N/A",IF(Participation!I6="No","N/A",IF(L21&lt;H21,"Does Not Meet",IF(L21&gt;=J21,"Exceeds",IF(AND(L21&gt;=H21,L21&lt;I21),"Approaching",IF(AND(L21&gt;=I21,L21&lt;J21),"Meets")))))))</f>
        <v>N/A</v>
      </c>
      <c r="N21" s="17" t="str">
        <f>IF(M21="N/A", "N/A", IF('Local Data'!L21&gt;=0, 4, "N/A"))</f>
        <v>N/A</v>
      </c>
      <c r="O21" s="19" t="str">
        <f>VLOOKUP(M21,Reference!$Q$1:$R$5,2,FALSE)</f>
        <v>N/A</v>
      </c>
    </row>
    <row r="22" spans="1:15" x14ac:dyDescent="0.3">
      <c r="A22" s="14" t="s">
        <v>0</v>
      </c>
      <c r="B22" s="17" t="s">
        <v>11</v>
      </c>
      <c r="C22" s="67">
        <v>5</v>
      </c>
      <c r="D22" s="84" t="s">
        <v>12</v>
      </c>
      <c r="E22" s="67" t="str">
        <f>IFERROR(VLOOKUP(CONCATENATE(C22,"_",D22),Reference!$J$16:$P$34,2,FALSE),"")</f>
        <v/>
      </c>
      <c r="F22" s="67" t="str">
        <f>IFERROR(VLOOKUP(CONCATENATE($C22,"_",$D22),Reference!$A$16:$G$72,3,FALSE),"")</f>
        <v/>
      </c>
      <c r="G22" s="67" t="str">
        <f>IFERROR(VLOOKUP(CONCATENATE($C22,"_",$D22),Reference!$A$16:$G$72,4,FALSE),"")</f>
        <v/>
      </c>
      <c r="H22" s="67" t="str">
        <f>IFERROR(VLOOKUP(CONCATENATE($C22,"_",$D22),Reference!$A$16:$G$72,5,FALSE),"")</f>
        <v/>
      </c>
      <c r="I22" s="67" t="str">
        <f>IFERROR(VLOOKUP(CONCATENATE($C22,"_",$D22),Reference!$A$16:$G$72,6,FALSE),"")</f>
        <v/>
      </c>
      <c r="J22" s="67" t="str">
        <f>IFERROR(VLOOKUP(CONCATENATE($C22,"_",$D22),Reference!$A$16:$G$72,7,FALSE),"")</f>
        <v/>
      </c>
      <c r="K22" s="67" t="str">
        <f>IF(ISBLANK(Participation!G7),"N/A",Participation!G7)</f>
        <v>N/A</v>
      </c>
      <c r="L22" s="78"/>
      <c r="M22" s="17" t="str">
        <f>IF(D22="Select_Assessment","N/A",IF(Participation!I7="N/A","N/A",IF(Participation!I7="No","N/A",IF(L22&lt;H22,"Does Not Meet",IF(L22&gt;=J22,"Exceeds",IF(AND(L22&gt;=H22,L22&lt;I22),"Approaching",IF(AND(L22&gt;=I22,L22&lt;J22),"Meets")))))))</f>
        <v>N/A</v>
      </c>
      <c r="N22" s="17" t="str">
        <f>IF(M22="N/A", "N/A", IF('Local Data'!L22&gt;=0, 4, "N/A"))</f>
        <v>N/A</v>
      </c>
      <c r="O22" s="19" t="str">
        <f>VLOOKUP(M22,Reference!$Q$1:$R$5,2,FALSE)</f>
        <v>N/A</v>
      </c>
    </row>
    <row r="23" spans="1:15" x14ac:dyDescent="0.3">
      <c r="A23" s="14" t="s">
        <v>0</v>
      </c>
      <c r="B23" s="17" t="s">
        <v>11</v>
      </c>
      <c r="C23" s="67">
        <v>6</v>
      </c>
      <c r="D23" s="84" t="s">
        <v>12</v>
      </c>
      <c r="E23" s="67" t="str">
        <f>IFERROR(VLOOKUP(CONCATENATE(C23,"_",D23),Reference!$J$16:$P$34,2,FALSE),"")</f>
        <v/>
      </c>
      <c r="F23" s="67" t="str">
        <f>IFERROR(VLOOKUP(CONCATENATE($C23,"_",$D23),Reference!$A$16:$G$72,3,FALSE),"")</f>
        <v/>
      </c>
      <c r="G23" s="67" t="str">
        <f>IFERROR(VLOOKUP(CONCATENATE($C23,"_",$D23),Reference!$A$16:$G$72,4,FALSE),"")</f>
        <v/>
      </c>
      <c r="H23" s="67" t="str">
        <f>IFERROR(VLOOKUP(CONCATENATE($C23,"_",$D23),Reference!$A$16:$G$72,5,FALSE),"")</f>
        <v/>
      </c>
      <c r="I23" s="67" t="str">
        <f>IFERROR(VLOOKUP(CONCATENATE($C23,"_",$D23),Reference!$A$16:$G$72,6,FALSE),"")</f>
        <v/>
      </c>
      <c r="J23" s="67" t="str">
        <f>IFERROR(VLOOKUP(CONCATENATE($C23,"_",$D23),Reference!$A$16:$G$72,7,FALSE),"")</f>
        <v/>
      </c>
      <c r="K23" s="67" t="str">
        <f>IF(ISBLANK(Participation!G8),"N/A",Participation!G8)</f>
        <v>N/A</v>
      </c>
      <c r="L23" s="78"/>
      <c r="M23" s="17" t="str">
        <f>IF(D23="Select_Assessment","N/A",IF(Participation!I8="N/A","N/A",IF(Participation!I8="No","N/A",IF(L23&lt;H23,"Does Not Meet",IF(L23&gt;=J23,"Exceeds",IF(AND(L23&gt;=H23,L23&lt;I23),"Approaching",IF(AND(L23&gt;=I23,L23&lt;J23),"Meets")))))))</f>
        <v>N/A</v>
      </c>
      <c r="N23" s="17" t="str">
        <f>IF(M23="N/A", "N/A", IF('Local Data'!L23&gt;=0, 4, "N/A"))</f>
        <v>N/A</v>
      </c>
      <c r="O23" s="19" t="str">
        <f>VLOOKUP(M23,Reference!$Q$1:$R$5,2,FALSE)</f>
        <v>N/A</v>
      </c>
    </row>
    <row r="24" spans="1:15" x14ac:dyDescent="0.3">
      <c r="A24" s="14" t="s">
        <v>0</v>
      </c>
      <c r="B24" s="17" t="s">
        <v>11</v>
      </c>
      <c r="C24" s="67">
        <v>7</v>
      </c>
      <c r="D24" s="84" t="s">
        <v>12</v>
      </c>
      <c r="E24" s="67" t="str">
        <f>IFERROR(VLOOKUP(CONCATENATE(C24,"_",D24),Reference!$J$16:$P$34,2,FALSE),"")</f>
        <v/>
      </c>
      <c r="F24" s="67" t="str">
        <f>IFERROR(VLOOKUP(CONCATENATE($C24,"_",$D24),Reference!$A$16:$G$72,3,FALSE),"")</f>
        <v/>
      </c>
      <c r="G24" s="67" t="str">
        <f>IFERROR(VLOOKUP(CONCATENATE($C24,"_",$D24),Reference!$A$16:$G$72,4,FALSE),"")</f>
        <v/>
      </c>
      <c r="H24" s="67" t="str">
        <f>IFERROR(VLOOKUP(CONCATENATE($C24,"_",$D24),Reference!$A$16:$G$72,5,FALSE),"")</f>
        <v/>
      </c>
      <c r="I24" s="67" t="str">
        <f>IFERROR(VLOOKUP(CONCATENATE($C24,"_",$D24),Reference!$A$16:$G$72,6,FALSE),"")</f>
        <v/>
      </c>
      <c r="J24" s="67" t="str">
        <f>IFERROR(VLOOKUP(CONCATENATE($C24,"_",$D24),Reference!$A$16:$G$72,7,FALSE),"")</f>
        <v/>
      </c>
      <c r="K24" s="67" t="str">
        <f>IF(ISBLANK(Participation!G9),"N/A",Participation!G9)</f>
        <v>N/A</v>
      </c>
      <c r="L24" s="78"/>
      <c r="M24" s="17" t="str">
        <f>IF(D24="Select_Assessment","N/A",IF(Participation!I9="N/A","N/A",IF(Participation!I9="No","N/A",IF(L24&lt;H24,"Does Not Meet",IF(L24&gt;=J24,"Exceeds",IF(AND(L24&gt;=H24,L24&lt;I24),"Approaching",IF(AND(L24&gt;=I24,L24&lt;J24),"Meets")))))))</f>
        <v>N/A</v>
      </c>
      <c r="N24" s="17" t="str">
        <f>IF(M24="N/A", "N/A", IF('Local Data'!L24&gt;=0, 4, "N/A"))</f>
        <v>N/A</v>
      </c>
      <c r="O24" s="19" t="str">
        <f>VLOOKUP(M24,Reference!$Q$1:$R$5,2,FALSE)</f>
        <v>N/A</v>
      </c>
    </row>
    <row r="25" spans="1:15" x14ac:dyDescent="0.3">
      <c r="A25" s="14" t="s">
        <v>0</v>
      </c>
      <c r="B25" s="17" t="s">
        <v>11</v>
      </c>
      <c r="C25" s="67">
        <v>8</v>
      </c>
      <c r="D25" s="84" t="s">
        <v>12</v>
      </c>
      <c r="E25" s="67" t="str">
        <f>IFERROR(VLOOKUP(CONCATENATE(C25,"_",D25),Reference!$J$16:$P$34,2,FALSE),"")</f>
        <v/>
      </c>
      <c r="F25" s="67" t="str">
        <f>IFERROR(VLOOKUP(CONCATENATE($C25,"_",$D25),Reference!$A$16:$G$72,3,FALSE),"")</f>
        <v/>
      </c>
      <c r="G25" s="67" t="str">
        <f>IFERROR(VLOOKUP(CONCATENATE($C25,"_",$D25),Reference!$A$16:$G$72,4,FALSE),"")</f>
        <v/>
      </c>
      <c r="H25" s="67" t="str">
        <f>IFERROR(VLOOKUP(CONCATENATE($C25,"_",$D25),Reference!$A$16:$G$72,5,FALSE),"")</f>
        <v/>
      </c>
      <c r="I25" s="67" t="str">
        <f>IFERROR(VLOOKUP(CONCATENATE($C25,"_",$D25),Reference!$A$16:$G$72,6,FALSE),"")</f>
        <v/>
      </c>
      <c r="J25" s="67" t="str">
        <f>IFERROR(VLOOKUP(CONCATENATE($C25,"_",$D25),Reference!$A$16:$G$72,7,FALSE),"")</f>
        <v/>
      </c>
      <c r="K25" s="67" t="str">
        <f>IF(ISBLANK(Participation!G10),"N/A",Participation!G10)</f>
        <v>N/A</v>
      </c>
      <c r="L25" s="78"/>
      <c r="M25" s="17" t="str">
        <f>IF(D25="Select_Assessment","N/A",IF(Participation!I10="N/A","N/A",IF(Participation!I10="No","N/A",IF(L25&lt;H25,"Does Not Meet",IF(L25&gt;=J25,"Exceeds",IF(AND(L25&gt;=H25,L25&lt;I25),"Approaching",IF(AND(L25&gt;=I25,L25&lt;J25),"Meets")))))))</f>
        <v>N/A</v>
      </c>
      <c r="N25" s="17" t="str">
        <f>IF(M25="N/A", "N/A", IF('Local Data'!L25&gt;=0, 4, "N/A"))</f>
        <v>N/A</v>
      </c>
      <c r="O25" s="19" t="str">
        <f>VLOOKUP(M25,Reference!$Q$1:$R$5,2,FALSE)</f>
        <v>N/A</v>
      </c>
    </row>
    <row r="26" spans="1:15" x14ac:dyDescent="0.3">
      <c r="A26" s="14" t="s">
        <v>0</v>
      </c>
      <c r="B26" s="17" t="s">
        <v>11</v>
      </c>
      <c r="C26" s="67">
        <v>9</v>
      </c>
      <c r="D26" s="84" t="s">
        <v>12</v>
      </c>
      <c r="E26" s="67" t="str">
        <f>IFERROR(VLOOKUP(CONCATENATE(C26,"_",D26),Reference!$J$16:$P$34,2,FALSE),"")</f>
        <v/>
      </c>
      <c r="F26" s="67" t="str">
        <f>IFERROR(VLOOKUP(CONCATENATE($C26,"_",$D26),Reference!$A$16:$G$72,3,FALSE),"")</f>
        <v/>
      </c>
      <c r="G26" s="67" t="str">
        <f>IFERROR(VLOOKUP(CONCATENATE($C26,"_",$D26),Reference!$A$16:$G$72,4,FALSE),"")</f>
        <v/>
      </c>
      <c r="H26" s="67" t="str">
        <f>IFERROR(VLOOKUP(CONCATENATE($C26,"_",$D26),Reference!$A$16:$G$72,5,FALSE),"")</f>
        <v/>
      </c>
      <c r="I26" s="67" t="str">
        <f>IFERROR(VLOOKUP(CONCATENATE($C26,"_",$D26),Reference!$A$16:$G$72,6,FALSE),"")</f>
        <v/>
      </c>
      <c r="J26" s="67" t="str">
        <f>IFERROR(VLOOKUP(CONCATENATE($C26,"_",$D26),Reference!$A$16:$G$72,7,FALSE),"")</f>
        <v/>
      </c>
      <c r="K26" s="67" t="str">
        <f>IF(ISBLANK(Participation!G11),"N/A",Participation!G11)</f>
        <v>N/A</v>
      </c>
      <c r="L26" s="78"/>
      <c r="M26" s="17" t="str">
        <f>IF(D26="Select_Assessment","N/A",IF(Participation!I11="N/A","N/A",IF(Participation!I11="No","N/A",IF(L26&lt;H26,"Does Not Meet",IF(L26&gt;=J26,"Exceeds",IF(AND(L26&gt;=H26,L26&lt;I26),"Approaching",IF(AND(L26&gt;=I26,L26&lt;J26),"Meets")))))))</f>
        <v>N/A</v>
      </c>
      <c r="N26" s="17" t="str">
        <f>IF(M26="N/A", "N/A", IF('Local Data'!L26&gt;=0, 4, "N/A"))</f>
        <v>N/A</v>
      </c>
      <c r="O26" s="19" t="str">
        <f>VLOOKUP(M26,Reference!$Q$1:$R$5,2,FALSE)</f>
        <v>N/A</v>
      </c>
    </row>
    <row r="27" spans="1:15" x14ac:dyDescent="0.3">
      <c r="A27" s="14" t="s">
        <v>0</v>
      </c>
      <c r="B27" s="17" t="s">
        <v>11</v>
      </c>
      <c r="C27" s="67">
        <v>10</v>
      </c>
      <c r="D27" s="84" t="s">
        <v>12</v>
      </c>
      <c r="E27" s="67" t="str">
        <f>IFERROR(VLOOKUP(CONCATENATE(C27,"_",D27),Reference!$J$16:$P$34,2,FALSE),"")</f>
        <v/>
      </c>
      <c r="F27" s="67" t="str">
        <f>IFERROR(VLOOKUP(CONCATENATE($C27,"_",$D27),Reference!$A$16:$G$72,3,FALSE),"")</f>
        <v/>
      </c>
      <c r="G27" s="67" t="str">
        <f>IFERROR(VLOOKUP(CONCATENATE($C27,"_",$D27),Reference!$A$16:$G$72,4,FALSE),"")</f>
        <v/>
      </c>
      <c r="H27" s="67" t="str">
        <f>IFERROR(VLOOKUP(CONCATENATE($C27,"_",$D27),Reference!$A$16:$G$72,5,FALSE),"")</f>
        <v/>
      </c>
      <c r="I27" s="67" t="str">
        <f>IFERROR(VLOOKUP(CONCATENATE($C27,"_",$D27),Reference!$A$16:$G$72,6,FALSE),"")</f>
        <v/>
      </c>
      <c r="J27" s="67" t="str">
        <f>IFERROR(VLOOKUP(CONCATENATE($C27,"_",$D27),Reference!$A$16:$G$72,7,FALSE),"")</f>
        <v/>
      </c>
      <c r="K27" s="67" t="str">
        <f>IF(ISBLANK(Participation!G12),"N/A",Participation!G12)</f>
        <v>N/A</v>
      </c>
      <c r="L27" s="78"/>
      <c r="M27" s="17" t="str">
        <f>IF(D27="Select_Assessment","N/A",IF(Participation!I12="N/A","N/A",IF(Participation!I12="No","N/A",IF(L27&lt;H27,"Does Not Meet",IF(L27&gt;=J27,"Exceeds",IF(AND(L27&gt;=H27,L27&lt;I27),"Approaching",IF(AND(L27&gt;=I27,L27&lt;J27),"Meets")))))))</f>
        <v>N/A</v>
      </c>
      <c r="N27" s="17" t="str">
        <f>IF(M27="N/A", "N/A", IF('Local Data'!L27&gt;=0, 4, "N/A"))</f>
        <v>N/A</v>
      </c>
      <c r="O27" s="19" t="str">
        <f>VLOOKUP(M27,Reference!$Q$1:$R$5,2,FALSE)</f>
        <v>N/A</v>
      </c>
    </row>
    <row r="28" spans="1:15" ht="15" thickBot="1" x14ac:dyDescent="0.35">
      <c r="A28" s="20" t="s">
        <v>0</v>
      </c>
      <c r="B28" s="21" t="s">
        <v>11</v>
      </c>
      <c r="C28" s="68">
        <v>11</v>
      </c>
      <c r="D28" s="85" t="s">
        <v>12</v>
      </c>
      <c r="E28" s="68" t="str">
        <f>IFERROR(VLOOKUP(CONCATENATE(C28,"_",D28),Reference!$J$16:$P$34,2,FALSE),"")</f>
        <v/>
      </c>
      <c r="F28" s="68" t="str">
        <f>IFERROR(VLOOKUP(CONCATENATE($C28,"_",$D28),Reference!$A$16:$G$72,3,FALSE),"")</f>
        <v/>
      </c>
      <c r="G28" s="68" t="str">
        <f>IFERROR(VLOOKUP(CONCATENATE($C28,"_",$D28),Reference!$A$16:$G$72,4,FALSE),"")</f>
        <v/>
      </c>
      <c r="H28" s="68" t="str">
        <f>IFERROR(VLOOKUP(CONCATENATE($C28,"_",$D28),Reference!$A$16:$G$72,5,FALSE),"")</f>
        <v/>
      </c>
      <c r="I28" s="68" t="str">
        <f>IFERROR(VLOOKUP(CONCATENATE($C28,"_",$D28),Reference!$A$16:$G$72,6,FALSE),"")</f>
        <v/>
      </c>
      <c r="J28" s="68" t="str">
        <f>IFERROR(VLOOKUP(CONCATENATE($C28,"_",$D28),Reference!$A$16:$G$72,7,FALSE),"")</f>
        <v/>
      </c>
      <c r="K28" s="68" t="str">
        <f>IF(ISBLANK(Participation!G13),"N/A",Participation!G13)</f>
        <v>N/A</v>
      </c>
      <c r="L28" s="80"/>
      <c r="M28" s="21" t="str">
        <f>IF(D28="Select_Assessment","N/A",IF(Participation!I13="N/A","N/A",IF(Participation!I13="No","N/A",IF(L28&lt;H28,"Does Not Meet",IF(L28&gt;=J28,"Exceeds",IF(AND(L28&gt;=H28,L28&lt;I28),"Approaching",IF(AND(L28&gt;=I28,L28&lt;J28),"Meets")))))))</f>
        <v>N/A</v>
      </c>
      <c r="N28" s="21" t="str">
        <f>IF(M28="N/A", "N/A", IF('Local Data'!L28&gt;=0, 4, "N/A"))</f>
        <v>N/A</v>
      </c>
      <c r="O28" s="22" t="str">
        <f>VLOOKUP(M28,Reference!$Q$1:$R$5,2,FALSE)</f>
        <v>N/A</v>
      </c>
    </row>
    <row r="30" spans="1:15" s="34" customFormat="1" ht="26.4" thickBot="1" x14ac:dyDescent="0.55000000000000004">
      <c r="A30" s="106" t="s">
        <v>104</v>
      </c>
      <c r="B30" s="106"/>
      <c r="C30" s="106"/>
      <c r="D30" s="106"/>
      <c r="E30" s="106"/>
      <c r="F30" s="106"/>
      <c r="G30" s="106"/>
      <c r="H30" s="106"/>
      <c r="I30" s="106"/>
      <c r="J30" s="106"/>
      <c r="K30" s="106"/>
      <c r="L30" s="106"/>
      <c r="M30" s="106"/>
      <c r="N30" s="106"/>
      <c r="O30" s="106"/>
    </row>
    <row r="31" spans="1:15" s="29" customFormat="1" ht="58.2" thickBot="1" x14ac:dyDescent="0.35">
      <c r="A31" s="39" t="s">
        <v>19</v>
      </c>
      <c r="B31" s="36" t="s">
        <v>6</v>
      </c>
      <c r="C31" s="36" t="s">
        <v>1</v>
      </c>
      <c r="D31" s="2" t="s">
        <v>111</v>
      </c>
      <c r="E31" s="36" t="s">
        <v>24</v>
      </c>
      <c r="F31" s="36" t="s">
        <v>2</v>
      </c>
      <c r="G31" s="36" t="s">
        <v>101</v>
      </c>
      <c r="H31" s="36" t="s">
        <v>26</v>
      </c>
      <c r="I31" s="36" t="s">
        <v>27</v>
      </c>
      <c r="J31" s="36" t="s">
        <v>28</v>
      </c>
      <c r="K31" s="36" t="s">
        <v>117</v>
      </c>
      <c r="L31" s="2" t="s">
        <v>102</v>
      </c>
      <c r="M31" s="36" t="s">
        <v>3</v>
      </c>
      <c r="N31" s="36" t="s">
        <v>29</v>
      </c>
      <c r="O31" s="38" t="s">
        <v>30</v>
      </c>
    </row>
    <row r="32" spans="1:15" x14ac:dyDescent="0.3">
      <c r="A32" s="7" t="s">
        <v>0</v>
      </c>
      <c r="B32" s="10" t="s">
        <v>22</v>
      </c>
      <c r="C32" s="10" t="s">
        <v>4</v>
      </c>
      <c r="D32" s="76" t="s">
        <v>12</v>
      </c>
      <c r="E32" s="10" t="str">
        <f>IFERROR(VLOOKUP(CONCATENATE(C32,"_",D32),Reference!$A$96:$G$147,2,FALSE),"")</f>
        <v/>
      </c>
      <c r="F32" s="10" t="str">
        <f>IFERROR(VLOOKUP(CONCATENATE($C32,"_",$D32),Reference!$A$96:$G$147,3,FALSE),"")</f>
        <v/>
      </c>
      <c r="G32" s="10" t="str">
        <f>IFERROR(VLOOKUP(CONCATENATE($C32,"_",$D32),Reference!$A$96:$G$147,4,FALSE),"")</f>
        <v/>
      </c>
      <c r="H32" s="10" t="str">
        <f>IFERROR(VLOOKUP(CONCATENATE($C32,"_",$D32),Reference!$A$96:$G$147,5,FALSE),"")</f>
        <v/>
      </c>
      <c r="I32" s="10" t="str">
        <f>IFERROR(VLOOKUP(CONCATENATE($C32,"_",$D32),Reference!$A$96:$G$147,6,FALSE),"")</f>
        <v/>
      </c>
      <c r="J32" s="10" t="str">
        <f>IFERROR(VLOOKUP(CONCATENATE($C32,"_",$D32),Reference!$A$96:$G$147,7,FALSE),"")</f>
        <v/>
      </c>
      <c r="K32" s="10" t="str">
        <f>IF(ISBLANK(Participation!G15),"N/A",Participation!G15)</f>
        <v>N/A</v>
      </c>
      <c r="L32" s="76"/>
      <c r="M32" s="10" t="str">
        <f>IF(D32="Select_Assessment","N/A",IF(Participation!I15="N/A","N/A",IF(Participation!I15="No","N/A",IF(L32&lt;H32,"Does Not Meet",IF(L32&gt;=J32,"Exceeds",IF(AND(L32&gt;=H32,L32&lt;I32),"Approaching",IF(AND(L32&gt;=I32,L32&lt;J32),"Meets")))))))</f>
        <v>N/A</v>
      </c>
      <c r="N32" s="10" t="str">
        <f>IF(M32="N/A", "N/A", IF('Local Data'!L32&gt;=0, 4, "N/A"))</f>
        <v>N/A</v>
      </c>
      <c r="O32" s="12" t="str">
        <f>VLOOKUP(M32,Reference!$Q$1:$R$5,2,FALSE)</f>
        <v>N/A</v>
      </c>
    </row>
    <row r="33" spans="1:15" x14ac:dyDescent="0.3">
      <c r="A33" s="14" t="s">
        <v>0</v>
      </c>
      <c r="B33" s="17" t="s">
        <v>22</v>
      </c>
      <c r="C33" s="17">
        <v>1</v>
      </c>
      <c r="D33" s="78" t="s">
        <v>12</v>
      </c>
      <c r="E33" s="17" t="str">
        <f>IFERROR(VLOOKUP(CONCATENATE(C33,"_",D33),Reference!$A$96:$G$147,2,FALSE),"")</f>
        <v/>
      </c>
      <c r="F33" s="17" t="str">
        <f>IFERROR(VLOOKUP(CONCATENATE($C33,"_",$D33),Reference!$A$96:$G$147,3,FALSE),"")</f>
        <v/>
      </c>
      <c r="G33" s="17" t="str">
        <f>IFERROR(VLOOKUP(CONCATENATE($C33,"_",$D33),Reference!$A$96:$G$147,4,FALSE),"")</f>
        <v/>
      </c>
      <c r="H33" s="17" t="str">
        <f>IFERROR(VLOOKUP(CONCATENATE($C33,"_",$D33),Reference!$A$96:$G$147,5,FALSE),"")</f>
        <v/>
      </c>
      <c r="I33" s="17" t="str">
        <f>IFERROR(VLOOKUP(CONCATENATE($C33,"_",$D33),Reference!$A$96:$G$147,6,FALSE),"")</f>
        <v/>
      </c>
      <c r="J33" s="17" t="str">
        <f>IFERROR(VLOOKUP(CONCATENATE($C33,"_",$D33),Reference!$A$96:$G$147,7,FALSE),"")</f>
        <v/>
      </c>
      <c r="K33" s="17" t="str">
        <f>IF(ISBLANK(Participation!G16),"N/A",Participation!G16)</f>
        <v>N/A</v>
      </c>
      <c r="L33" s="78"/>
      <c r="M33" s="17" t="str">
        <f>IF(D33="Select_Assessment","N/A",IF(Participation!I16="N/A","N/A",IF(Participation!I16="No","N/A",IF(L33&lt;H33,"Does Not Meet",IF(L33&gt;=J33,"Exceeds",IF(AND(L33&gt;=H33,L33&lt;I33),"Approaching",IF(AND(L33&gt;=I33,L33&lt;J33),"Meets")))))))</f>
        <v>N/A</v>
      </c>
      <c r="N33" s="17" t="str">
        <f>IF(M33="N/A", "N/A", IF('Local Data'!L33&gt;=0, 4, "N/A"))</f>
        <v>N/A</v>
      </c>
      <c r="O33" s="19" t="str">
        <f>VLOOKUP(M33,Reference!$Q$1:$R$5,2,FALSE)</f>
        <v>N/A</v>
      </c>
    </row>
    <row r="34" spans="1:15" x14ac:dyDescent="0.3">
      <c r="A34" s="14" t="s">
        <v>0</v>
      </c>
      <c r="B34" s="17" t="s">
        <v>22</v>
      </c>
      <c r="C34" s="17">
        <v>2</v>
      </c>
      <c r="D34" s="78" t="s">
        <v>12</v>
      </c>
      <c r="E34" s="17" t="str">
        <f>IFERROR(VLOOKUP(CONCATENATE(C34,"_",D34),Reference!$A$96:$G$147,2,FALSE),"")</f>
        <v/>
      </c>
      <c r="F34" s="17" t="str">
        <f>IFERROR(VLOOKUP(CONCATENATE($C34,"_",$D34),Reference!$A$96:$G$147,3,FALSE),"")</f>
        <v/>
      </c>
      <c r="G34" s="17" t="str">
        <f>IFERROR(VLOOKUP(CONCATENATE($C34,"_",$D34),Reference!$A$96:$G$147,4,FALSE),"")</f>
        <v/>
      </c>
      <c r="H34" s="17" t="str">
        <f>IFERROR(VLOOKUP(CONCATENATE($C34,"_",$D34),Reference!$A$96:$G$147,5,FALSE),"")</f>
        <v/>
      </c>
      <c r="I34" s="17" t="str">
        <f>IFERROR(VLOOKUP(CONCATENATE($C34,"_",$D34),Reference!$A$96:$G$147,6,FALSE),"")</f>
        <v/>
      </c>
      <c r="J34" s="17" t="str">
        <f>IFERROR(VLOOKUP(CONCATENATE($C34,"_",$D34),Reference!$A$96:$G$147,7,FALSE),"")</f>
        <v/>
      </c>
      <c r="K34" s="17" t="str">
        <f>IF(ISBLANK(Participation!G17),"N/A",Participation!G17)</f>
        <v>N/A</v>
      </c>
      <c r="L34" s="78"/>
      <c r="M34" s="17" t="str">
        <f>IF(D34="Select_Assessment","N/A",IF(Participation!I17="N/A","N/A",IF(Participation!I17="No","N/A",IF(L34&lt;H34,"Does Not Meet",IF(L34&gt;=J34,"Exceeds",IF(AND(L34&gt;=H34,L34&lt;I34),"Approaching",IF(AND(L34&gt;=I34,L34&lt;J34),"Meets")))))))</f>
        <v>N/A</v>
      </c>
      <c r="N34" s="17" t="str">
        <f>IF(M34="N/A", "N/A", IF('Local Data'!L34&gt;=0, 4, "N/A"))</f>
        <v>N/A</v>
      </c>
      <c r="O34" s="19" t="str">
        <f>VLOOKUP(M34,Reference!$Q$1:$R$5,2,FALSE)</f>
        <v>N/A</v>
      </c>
    </row>
    <row r="35" spans="1:15" x14ac:dyDescent="0.3">
      <c r="A35" s="14" t="s">
        <v>0</v>
      </c>
      <c r="B35" s="17" t="s">
        <v>22</v>
      </c>
      <c r="C35" s="17">
        <v>3</v>
      </c>
      <c r="D35" s="78" t="s">
        <v>12</v>
      </c>
      <c r="E35" s="17" t="str">
        <f>IFERROR(VLOOKUP(CONCATENATE(C35,"_",D35),Reference!$A$96:$G$147,2,FALSE),"")</f>
        <v/>
      </c>
      <c r="F35" s="17" t="str">
        <f>IFERROR(VLOOKUP(CONCATENATE($C35,"_",$D35),Reference!$A$96:$G$147,3,FALSE),"")</f>
        <v/>
      </c>
      <c r="G35" s="17" t="str">
        <f>IFERROR(VLOOKUP(CONCATENATE($C35,"_",$D35),Reference!$A$96:$G$147,4,FALSE),"")</f>
        <v/>
      </c>
      <c r="H35" s="17" t="str">
        <f>IFERROR(VLOOKUP(CONCATENATE($C35,"_",$D35),Reference!$A$96:$G$147,5,FALSE),"")</f>
        <v/>
      </c>
      <c r="I35" s="17" t="str">
        <f>IFERROR(VLOOKUP(CONCATENATE($C35,"_",$D35),Reference!$A$96:$G$147,6,FALSE),"")</f>
        <v/>
      </c>
      <c r="J35" s="17" t="str">
        <f>IFERROR(VLOOKUP(CONCATENATE($C35,"_",$D35),Reference!$A$96:$G$147,7,FALSE),"")</f>
        <v/>
      </c>
      <c r="K35" s="17" t="str">
        <f>IF(ISBLANK(Participation!G18),"N/A",Participation!G18)</f>
        <v>N/A</v>
      </c>
      <c r="L35" s="78"/>
      <c r="M35" s="17" t="str">
        <f>IF(D35="Select_Assessment","N/A",IF(Participation!I18="N/A","N/A",IF(Participation!I18="No","N/A",IF(L35&lt;H35,"Does Not Meet",IF(L35&gt;=J35,"Exceeds",IF(AND(L35&gt;=H35,L35&lt;I35),"Approaching",IF(AND(L35&gt;=I35,L35&lt;J35),"Meets")))))))</f>
        <v>N/A</v>
      </c>
      <c r="N35" s="17" t="str">
        <f>IF(M35="N/A", "N/A", IF('Local Data'!L35&gt;=0, 4, "N/A"))</f>
        <v>N/A</v>
      </c>
      <c r="O35" s="19" t="str">
        <f>VLOOKUP(M35,Reference!$Q$1:$R$5,2,FALSE)</f>
        <v>N/A</v>
      </c>
    </row>
    <row r="36" spans="1:15" x14ac:dyDescent="0.3">
      <c r="A36" s="14" t="s">
        <v>0</v>
      </c>
      <c r="B36" s="17" t="s">
        <v>22</v>
      </c>
      <c r="C36" s="17">
        <v>4</v>
      </c>
      <c r="D36" s="78" t="s">
        <v>12</v>
      </c>
      <c r="E36" s="17" t="str">
        <f>IFERROR(VLOOKUP(CONCATENATE(C36,"_",D36),Reference!$A$96:$G$147,2,FALSE),"")</f>
        <v/>
      </c>
      <c r="F36" s="17" t="str">
        <f>IFERROR(VLOOKUP(CONCATENATE($C36,"_",$D36),Reference!$A$96:$G$147,3,FALSE),"")</f>
        <v/>
      </c>
      <c r="G36" s="17" t="str">
        <f>IFERROR(VLOOKUP(CONCATENATE($C36,"_",$D36),Reference!$A$96:$G$147,4,FALSE),"")</f>
        <v/>
      </c>
      <c r="H36" s="17" t="str">
        <f>IFERROR(VLOOKUP(CONCATENATE($C36,"_",$D36),Reference!$A$96:$G$147,5,FALSE),"")</f>
        <v/>
      </c>
      <c r="I36" s="17" t="str">
        <f>IFERROR(VLOOKUP(CONCATENATE($C36,"_",$D36),Reference!$A$96:$G$147,6,FALSE),"")</f>
        <v/>
      </c>
      <c r="J36" s="17" t="str">
        <f>IFERROR(VLOOKUP(CONCATENATE($C36,"_",$D36),Reference!$A$96:$G$147,7,FALSE),"")</f>
        <v/>
      </c>
      <c r="K36" s="17" t="str">
        <f>IF(ISBLANK(Participation!G19),"N/A",Participation!G19)</f>
        <v>N/A</v>
      </c>
      <c r="L36" s="78"/>
      <c r="M36" s="17" t="str">
        <f>IF(D36="Select_Assessment","N/A",IF(Participation!I19="N/A","N/A",IF(Participation!I19="No","N/A",IF(L36&lt;H36,"Does Not Meet",IF(L36&gt;=J36,"Exceeds",IF(AND(L36&gt;=H36,L36&lt;I36),"Approaching",IF(AND(L36&gt;=I36,L36&lt;J36),"Meets")))))))</f>
        <v>N/A</v>
      </c>
      <c r="N36" s="17" t="str">
        <f>IF(M36="N/A", "N/A", IF('Local Data'!L36&gt;=0, 4, "N/A"))</f>
        <v>N/A</v>
      </c>
      <c r="O36" s="19" t="str">
        <f>VLOOKUP(M36,Reference!$Q$1:$R$5,2,FALSE)</f>
        <v>N/A</v>
      </c>
    </row>
    <row r="37" spans="1:15" x14ac:dyDescent="0.3">
      <c r="A37" s="14" t="s">
        <v>0</v>
      </c>
      <c r="B37" s="17" t="s">
        <v>22</v>
      </c>
      <c r="C37" s="17">
        <v>5</v>
      </c>
      <c r="D37" s="78" t="s">
        <v>12</v>
      </c>
      <c r="E37" s="17" t="str">
        <f>IFERROR(VLOOKUP(CONCATENATE(C37,"_",D37),Reference!$A$96:$G$147,2,FALSE),"")</f>
        <v/>
      </c>
      <c r="F37" s="17" t="str">
        <f>IFERROR(VLOOKUP(CONCATENATE($C37,"_",$D37),Reference!$A$96:$G$147,3,FALSE),"")</f>
        <v/>
      </c>
      <c r="G37" s="17" t="str">
        <f>IFERROR(VLOOKUP(CONCATENATE($C37,"_",$D37),Reference!$A$96:$G$147,4,FALSE),"")</f>
        <v/>
      </c>
      <c r="H37" s="17" t="str">
        <f>IFERROR(VLOOKUP(CONCATENATE($C37,"_",$D37),Reference!$A$96:$G$147,5,FALSE),"")</f>
        <v/>
      </c>
      <c r="I37" s="17" t="str">
        <f>IFERROR(VLOOKUP(CONCATENATE($C37,"_",$D37),Reference!$A$96:$G$147,6,FALSE),"")</f>
        <v/>
      </c>
      <c r="J37" s="17" t="str">
        <f>IFERROR(VLOOKUP(CONCATENATE($C37,"_",$D37),Reference!$A$96:$G$147,7,FALSE),"")</f>
        <v/>
      </c>
      <c r="K37" s="17" t="str">
        <f>IF(ISBLANK(Participation!G20),"N/A",Participation!G20)</f>
        <v>N/A</v>
      </c>
      <c r="L37" s="78"/>
      <c r="M37" s="17" t="str">
        <f>IF(D37="Select_Assessment","N/A",IF(Participation!I20="N/A","N/A",IF(Participation!I20="No","N/A",IF(L37&lt;H37,"Does Not Meet",IF(L37&gt;=J37,"Exceeds",IF(AND(L37&gt;=H37,L37&lt;I37),"Approaching",IF(AND(L37&gt;=I37,L37&lt;J37),"Meets")))))))</f>
        <v>N/A</v>
      </c>
      <c r="N37" s="17" t="str">
        <f>IF(M37="N/A", "N/A", IF('Local Data'!L37&gt;=0, 4, "N/A"))</f>
        <v>N/A</v>
      </c>
      <c r="O37" s="19" t="str">
        <f>VLOOKUP(M37,Reference!$Q$1:$R$5,2,FALSE)</f>
        <v>N/A</v>
      </c>
    </row>
    <row r="38" spans="1:15" x14ac:dyDescent="0.3">
      <c r="A38" s="14" t="s">
        <v>0</v>
      </c>
      <c r="B38" s="17" t="s">
        <v>22</v>
      </c>
      <c r="C38" s="17">
        <v>6</v>
      </c>
      <c r="D38" s="78" t="s">
        <v>12</v>
      </c>
      <c r="E38" s="17" t="str">
        <f>IFERROR(VLOOKUP(CONCATENATE(C38,"_",D38),Reference!$A$96:$G$147,2,FALSE),"")</f>
        <v/>
      </c>
      <c r="F38" s="17" t="str">
        <f>IFERROR(VLOOKUP(CONCATENATE($C38,"_",$D38),Reference!$A$96:$G$147,3,FALSE),"")</f>
        <v/>
      </c>
      <c r="G38" s="17" t="str">
        <f>IFERROR(VLOOKUP(CONCATENATE($C38,"_",$D38),Reference!$A$96:$G$147,4,FALSE),"")</f>
        <v/>
      </c>
      <c r="H38" s="17" t="str">
        <f>IFERROR(VLOOKUP(CONCATENATE($C38,"_",$D38),Reference!$A$96:$G$147,5,FALSE),"")</f>
        <v/>
      </c>
      <c r="I38" s="17" t="str">
        <f>IFERROR(VLOOKUP(CONCATENATE($C38,"_",$D38),Reference!$A$96:$G$147,6,FALSE),"")</f>
        <v/>
      </c>
      <c r="J38" s="17" t="str">
        <f>IFERROR(VLOOKUP(CONCATENATE($C38,"_",$D38),Reference!$A$96:$G$147,7,FALSE),"")</f>
        <v/>
      </c>
      <c r="K38" s="17" t="str">
        <f>IF(ISBLANK(Participation!G21),"N/A",Participation!G21)</f>
        <v>N/A</v>
      </c>
      <c r="L38" s="78"/>
      <c r="M38" s="17" t="str">
        <f>IF(D38="Select_Assessment","N/A",IF(Participation!I21="N/A","N/A",IF(Participation!I21="No","N/A",IF(L38&lt;H38,"Does Not Meet",IF(L38&gt;=J38,"Exceeds",IF(AND(L38&gt;=H38,L38&lt;I38),"Approaching",IF(AND(L38&gt;=I38,L38&lt;J38),"Meets")))))))</f>
        <v>N/A</v>
      </c>
      <c r="N38" s="17" t="str">
        <f>IF(M38="N/A", "N/A", IF('Local Data'!L38&gt;=0, 4, "N/A"))</f>
        <v>N/A</v>
      </c>
      <c r="O38" s="19" t="str">
        <f>VLOOKUP(M38,Reference!$Q$1:$R$5,2,FALSE)</f>
        <v>N/A</v>
      </c>
    </row>
    <row r="39" spans="1:15" x14ac:dyDescent="0.3">
      <c r="A39" s="14" t="s">
        <v>0</v>
      </c>
      <c r="B39" s="17" t="s">
        <v>22</v>
      </c>
      <c r="C39" s="17">
        <v>7</v>
      </c>
      <c r="D39" s="78" t="s">
        <v>12</v>
      </c>
      <c r="E39" s="17" t="str">
        <f>IFERROR(VLOOKUP(CONCATENATE(C39,"_",D39),Reference!$A$96:$G$147,2,FALSE),"")</f>
        <v/>
      </c>
      <c r="F39" s="17" t="str">
        <f>IFERROR(VLOOKUP(CONCATENATE($C39,"_",$D39),Reference!$A$96:$G$147,3,FALSE),"")</f>
        <v/>
      </c>
      <c r="G39" s="17" t="str">
        <f>IFERROR(VLOOKUP(CONCATENATE($C39,"_",$D39),Reference!$A$96:$G$147,4,FALSE),"")</f>
        <v/>
      </c>
      <c r="H39" s="17" t="str">
        <f>IFERROR(VLOOKUP(CONCATENATE($C39,"_",$D39),Reference!$A$96:$G$147,5,FALSE),"")</f>
        <v/>
      </c>
      <c r="I39" s="17" t="str">
        <f>IFERROR(VLOOKUP(CONCATENATE($C39,"_",$D39),Reference!$A$96:$G$147,6,FALSE),"")</f>
        <v/>
      </c>
      <c r="J39" s="17" t="str">
        <f>IFERROR(VLOOKUP(CONCATENATE($C39,"_",$D39),Reference!$A$96:$G$147,7,FALSE),"")</f>
        <v/>
      </c>
      <c r="K39" s="17" t="str">
        <f>IF(ISBLANK(Participation!G22),"N/A",Participation!G22)</f>
        <v>N/A</v>
      </c>
      <c r="L39" s="78"/>
      <c r="M39" s="17" t="str">
        <f>IF(D39="Select_Assessment","N/A",IF(Participation!I22="N/A","N/A",IF(Participation!I22="No","N/A",IF(L39&lt;H39,"Does Not Meet",IF(L39&gt;=J39,"Exceeds",IF(AND(L39&gt;=H39,L39&lt;I39),"Approaching",IF(AND(L39&gt;=I39,L39&lt;J39),"Meets")))))))</f>
        <v>N/A</v>
      </c>
      <c r="N39" s="17" t="str">
        <f>IF(M39="N/A", "N/A", IF('Local Data'!L39&gt;=0, 4, "N/A"))</f>
        <v>N/A</v>
      </c>
      <c r="O39" s="19" t="str">
        <f>VLOOKUP(M39,Reference!$Q$1:$R$5,2,FALSE)</f>
        <v>N/A</v>
      </c>
    </row>
    <row r="40" spans="1:15" x14ac:dyDescent="0.3">
      <c r="A40" s="14" t="s">
        <v>0</v>
      </c>
      <c r="B40" s="17" t="s">
        <v>22</v>
      </c>
      <c r="C40" s="17">
        <v>8</v>
      </c>
      <c r="D40" s="78" t="s">
        <v>12</v>
      </c>
      <c r="E40" s="17" t="str">
        <f>IFERROR(VLOOKUP(CONCATENATE(C40,"_",D40),Reference!$A$96:$G$147,2,FALSE),"")</f>
        <v/>
      </c>
      <c r="F40" s="17" t="str">
        <f>IFERROR(VLOOKUP(CONCATENATE($C40,"_",$D40),Reference!$A$96:$G$147,3,FALSE),"")</f>
        <v/>
      </c>
      <c r="G40" s="17" t="str">
        <f>IFERROR(VLOOKUP(CONCATENATE($C40,"_",$D40),Reference!$A$96:$G$147,4,FALSE),"")</f>
        <v/>
      </c>
      <c r="H40" s="17" t="str">
        <f>IFERROR(VLOOKUP(CONCATENATE($C40,"_",$D40),Reference!$A$96:$G$147,5,FALSE),"")</f>
        <v/>
      </c>
      <c r="I40" s="17" t="str">
        <f>IFERROR(VLOOKUP(CONCATENATE($C40,"_",$D40),Reference!$A$96:$G$147,6,FALSE),"")</f>
        <v/>
      </c>
      <c r="J40" s="17" t="str">
        <f>IFERROR(VLOOKUP(CONCATENATE($C40,"_",$D40),Reference!$A$96:$G$147,7,FALSE),"")</f>
        <v/>
      </c>
      <c r="K40" s="17" t="str">
        <f>IF(ISBLANK(Participation!G23),"N/A",Participation!G23)</f>
        <v>N/A</v>
      </c>
      <c r="L40" s="78"/>
      <c r="M40" s="17" t="str">
        <f>IF(D40="Select_Assessment","N/A",IF(Participation!I23="N/A","N/A",IF(Participation!I23="No","N/A",IF(L40&lt;H40,"Does Not Meet",IF(L40&gt;=J40,"Exceeds",IF(AND(L40&gt;=H40,L40&lt;I40),"Approaching",IF(AND(L40&gt;=I40,L40&lt;J40),"Meets")))))))</f>
        <v>N/A</v>
      </c>
      <c r="N40" s="17" t="str">
        <f>IF(M40="N/A", "N/A", IF('Local Data'!L40&gt;=0, 4, "N/A"))</f>
        <v>N/A</v>
      </c>
      <c r="O40" s="19" t="str">
        <f>VLOOKUP(M40,Reference!$Q$1:$R$5,2,FALSE)</f>
        <v>N/A</v>
      </c>
    </row>
    <row r="41" spans="1:15" x14ac:dyDescent="0.3">
      <c r="A41" s="14" t="s">
        <v>0</v>
      </c>
      <c r="B41" s="17" t="s">
        <v>22</v>
      </c>
      <c r="C41" s="17">
        <v>9</v>
      </c>
      <c r="D41" s="78" t="s">
        <v>12</v>
      </c>
      <c r="E41" s="17" t="str">
        <f>IFERROR(VLOOKUP(CONCATENATE(C41,"_",D41),Reference!$A$96:$G$147,2,FALSE),"")</f>
        <v/>
      </c>
      <c r="F41" s="17" t="str">
        <f>IFERROR(VLOOKUP(CONCATENATE($C41,"_",$D41),Reference!$A$96:$G$147,3,FALSE),"")</f>
        <v/>
      </c>
      <c r="G41" s="17" t="str">
        <f>IFERROR(VLOOKUP(CONCATENATE($C41,"_",$D41),Reference!$A$96:$G$147,4,FALSE),"")</f>
        <v/>
      </c>
      <c r="H41" s="17" t="str">
        <f>IFERROR(VLOOKUP(CONCATENATE($C41,"_",$D41),Reference!$A$96:$G$147,5,FALSE),"")</f>
        <v/>
      </c>
      <c r="I41" s="17" t="str">
        <f>IFERROR(VLOOKUP(CONCATENATE($C41,"_",$D41),Reference!$A$96:$G$147,6,FALSE),"")</f>
        <v/>
      </c>
      <c r="J41" s="17" t="str">
        <f>IFERROR(VLOOKUP(CONCATENATE($C41,"_",$D41),Reference!$A$96:$G$147,7,FALSE),"")</f>
        <v/>
      </c>
      <c r="K41" s="17" t="str">
        <f>IF(ISBLANK(Participation!G24),"N/A",Participation!G24)</f>
        <v>N/A</v>
      </c>
      <c r="L41" s="78"/>
      <c r="M41" s="17" t="str">
        <f>IF(D41="Select_Assessment","N/A",IF(Participation!I24="N/A","N/A",IF(Participation!I24="No","N/A",IF(L41&lt;H41,"Does Not Meet",IF(L41&gt;=J41,"Exceeds",IF(AND(L41&gt;=H41,L41&lt;I41),"Approaching",IF(AND(L41&gt;=I41,L41&lt;J41),"Meets")))))))</f>
        <v>N/A</v>
      </c>
      <c r="N41" s="17" t="str">
        <f>IF(M41="N/A", "N/A", IF('Local Data'!L41&gt;=0, 4, "N/A"))</f>
        <v>N/A</v>
      </c>
      <c r="O41" s="19" t="str">
        <f>VLOOKUP(M41,Reference!$Q$1:$R$5,2,FALSE)</f>
        <v>N/A</v>
      </c>
    </row>
    <row r="42" spans="1:15" x14ac:dyDescent="0.3">
      <c r="A42" s="14" t="s">
        <v>0</v>
      </c>
      <c r="B42" s="17" t="s">
        <v>22</v>
      </c>
      <c r="C42" s="17">
        <v>10</v>
      </c>
      <c r="D42" s="78" t="s">
        <v>12</v>
      </c>
      <c r="E42" s="17" t="str">
        <f>IFERROR(VLOOKUP(CONCATENATE(C42,"_",D42),Reference!$A$96:$G$147,2,FALSE),"")</f>
        <v/>
      </c>
      <c r="F42" s="17" t="str">
        <f>IFERROR(VLOOKUP(CONCATENATE($C42,"_",$D42),Reference!$A$96:$G$147,3,FALSE),"")</f>
        <v/>
      </c>
      <c r="G42" s="17" t="str">
        <f>IFERROR(VLOOKUP(CONCATENATE($C42,"_",$D42),Reference!$A$96:$G$147,4,FALSE),"")</f>
        <v/>
      </c>
      <c r="H42" s="17" t="str">
        <f>IFERROR(VLOOKUP(CONCATENATE($C42,"_",$D42),Reference!$A$96:$G$147,5,FALSE),"")</f>
        <v/>
      </c>
      <c r="I42" s="17" t="str">
        <f>IFERROR(VLOOKUP(CONCATENATE($C42,"_",$D42),Reference!$A$96:$G$147,6,FALSE),"")</f>
        <v/>
      </c>
      <c r="J42" s="17" t="str">
        <f>IFERROR(VLOOKUP(CONCATENATE($C42,"_",$D42),Reference!$A$96:$G$147,7,FALSE),"")</f>
        <v/>
      </c>
      <c r="K42" s="17" t="str">
        <f>IF(ISBLANK(Participation!G25),"N/A",Participation!G25)</f>
        <v>N/A</v>
      </c>
      <c r="L42" s="78"/>
      <c r="M42" s="17" t="str">
        <f>IF(D42="Select_Assessment","N/A",IF(Participation!I25="N/A","N/A",IF(Participation!I25="No","N/A",IF(L42&lt;H42,"Does Not Meet",IF(L42&gt;=J42,"Exceeds",IF(AND(L42&gt;=H42,L42&lt;I42),"Approaching",IF(AND(L42&gt;=I42,L42&lt;J42),"Meets")))))))</f>
        <v>N/A</v>
      </c>
      <c r="N42" s="17" t="str">
        <f>IF(M42="N/A", "N/A", IF('Local Data'!L42&gt;=0, 4, "N/A"))</f>
        <v>N/A</v>
      </c>
      <c r="O42" s="19" t="str">
        <f>VLOOKUP(M42,Reference!$Q$1:$R$5,2,FALSE)</f>
        <v>N/A</v>
      </c>
    </row>
    <row r="43" spans="1:15" x14ac:dyDescent="0.3">
      <c r="A43" s="14" t="s">
        <v>0</v>
      </c>
      <c r="B43" s="17" t="s">
        <v>22</v>
      </c>
      <c r="C43" s="17">
        <v>11</v>
      </c>
      <c r="D43" s="78" t="s">
        <v>12</v>
      </c>
      <c r="E43" s="17" t="str">
        <f>IFERROR(VLOOKUP(CONCATENATE(C43,"_",D43),Reference!$A$96:$G$147,2,FALSE),"")</f>
        <v/>
      </c>
      <c r="F43" s="17" t="str">
        <f>IFERROR(VLOOKUP(CONCATENATE($C43,"_",$D43),Reference!$A$96:$G$147,3,FALSE),"")</f>
        <v/>
      </c>
      <c r="G43" s="17" t="str">
        <f>IFERROR(VLOOKUP(CONCATENATE($C43,"_",$D43),Reference!$A$96:$G$147,4,FALSE),"")</f>
        <v/>
      </c>
      <c r="H43" s="17" t="str">
        <f>IFERROR(VLOOKUP(CONCATENATE($C43,"_",$D43),Reference!$A$96:$G$147,5,FALSE),"")</f>
        <v/>
      </c>
      <c r="I43" s="17" t="str">
        <f>IFERROR(VLOOKUP(CONCATENATE($C43,"_",$D43),Reference!$A$96:$G$147,6,FALSE),"")</f>
        <v/>
      </c>
      <c r="J43" s="17" t="str">
        <f>IFERROR(VLOOKUP(CONCATENATE($C43,"_",$D43),Reference!$A$96:$G$147,7,FALSE),"")</f>
        <v/>
      </c>
      <c r="K43" s="17" t="str">
        <f>IF(ISBLANK(Participation!G26),"N/A",Participation!G26)</f>
        <v>N/A</v>
      </c>
      <c r="L43" s="78"/>
      <c r="M43" s="17" t="str">
        <f>IF(D43="Select_Assessment","N/A",IF(Participation!I26="N/A","N/A",IF(Participation!I26="No","N/A",IF(L43&lt;H43,"Does Not Meet",IF(L43&gt;=J43,"Exceeds",IF(AND(L43&gt;=H43,L43&lt;I43),"Approaching",IF(AND(L43&gt;=I43,L43&lt;J43),"Meets")))))))</f>
        <v>N/A</v>
      </c>
      <c r="N43" s="17" t="str">
        <f>IF(M43="N/A", "N/A", IF('Local Data'!L43&gt;=0, 4, "N/A"))</f>
        <v>N/A</v>
      </c>
      <c r="O43" s="19" t="str">
        <f>VLOOKUP(M43,Reference!$Q$1:$R$5,2,FALSE)</f>
        <v>N/A</v>
      </c>
    </row>
    <row r="44" spans="1:15" ht="15" thickBot="1" x14ac:dyDescent="0.35">
      <c r="A44" s="20" t="s">
        <v>0</v>
      </c>
      <c r="B44" s="21" t="s">
        <v>22</v>
      </c>
      <c r="C44" s="21">
        <v>12</v>
      </c>
      <c r="D44" s="80" t="s">
        <v>12</v>
      </c>
      <c r="E44" s="21" t="str">
        <f>IFERROR(VLOOKUP(CONCATENATE(C44,"_",D44),Reference!$A$96:$G$147,2,FALSE),"")</f>
        <v/>
      </c>
      <c r="F44" s="21" t="str">
        <f>IFERROR(VLOOKUP(CONCATENATE($C44,"_",$D44),Reference!$A$96:$G$147,3,FALSE),"")</f>
        <v/>
      </c>
      <c r="G44" s="21" t="str">
        <f>IFERROR(VLOOKUP(CONCATENATE($C44,"_",$D44),Reference!$A$96:$G$147,4,FALSE),"")</f>
        <v/>
      </c>
      <c r="H44" s="21" t="str">
        <f>IFERROR(VLOOKUP(CONCATENATE($C44,"_",$D44),Reference!$A$96:$G$147,5,FALSE),"")</f>
        <v/>
      </c>
      <c r="I44" s="21" t="str">
        <f>IFERROR(VLOOKUP(CONCATENATE($C44,"_",$D44),Reference!$A$96:$G$147,6,FALSE),"")</f>
        <v/>
      </c>
      <c r="J44" s="21" t="str">
        <f>IFERROR(VLOOKUP(CONCATENATE($C44,"_",$D44),Reference!$A$96:$G$147,7,FALSE),"")</f>
        <v/>
      </c>
      <c r="K44" s="21" t="str">
        <f>IF(ISBLANK(Participation!G27),"N/A",Participation!G27)</f>
        <v>N/A</v>
      </c>
      <c r="L44" s="80"/>
      <c r="M44" s="21" t="str">
        <f>IF(D44="Select_Assessment","N/A",IF(Participation!I27="N/A","N/A",IF(Participation!I27="No","N/A",IF(L44&lt;H44,"Does Not Meet",IF(L44&gt;=J44,"Exceeds",IF(AND(L44&gt;=H44,L44&lt;I44),"Approaching",IF(AND(L44&gt;=I44,L44&lt;J44),"Meets")))))))</f>
        <v>N/A</v>
      </c>
      <c r="N44" s="21" t="str">
        <f>IF(M44="N/A", "N/A", IF('Local Data'!L44&gt;=0, 4, "N/A"))</f>
        <v>N/A</v>
      </c>
      <c r="O44" s="22" t="str">
        <f>VLOOKUP(M44,Reference!$Q$1:$R$5,2,FALSE)</f>
        <v>N/A</v>
      </c>
    </row>
    <row r="46" spans="1:15" s="34" customFormat="1" ht="26.4" thickBot="1" x14ac:dyDescent="0.55000000000000004">
      <c r="A46" s="106" t="s">
        <v>105</v>
      </c>
      <c r="B46" s="106"/>
      <c r="C46" s="106"/>
      <c r="D46" s="106"/>
      <c r="E46" s="106"/>
      <c r="F46" s="106"/>
      <c r="G46" s="106"/>
      <c r="H46" s="106"/>
      <c r="I46" s="106"/>
      <c r="J46" s="106"/>
      <c r="K46" s="106"/>
      <c r="L46" s="106"/>
      <c r="M46" s="106"/>
      <c r="N46" s="106"/>
      <c r="O46" s="106"/>
    </row>
    <row r="47" spans="1:15" s="29" customFormat="1" ht="58.2" thickBot="1" x14ac:dyDescent="0.35">
      <c r="A47" s="39" t="s">
        <v>19</v>
      </c>
      <c r="B47" s="36" t="s">
        <v>6</v>
      </c>
      <c r="C47" s="36" t="s">
        <v>1</v>
      </c>
      <c r="D47" s="2" t="s">
        <v>111</v>
      </c>
      <c r="E47" s="36" t="s">
        <v>24</v>
      </c>
      <c r="F47" s="36" t="s">
        <v>2</v>
      </c>
      <c r="G47" s="36" t="s">
        <v>101</v>
      </c>
      <c r="H47" s="36" t="s">
        <v>26</v>
      </c>
      <c r="I47" s="36" t="s">
        <v>27</v>
      </c>
      <c r="J47" s="36" t="s">
        <v>28</v>
      </c>
      <c r="K47" s="36" t="s">
        <v>117</v>
      </c>
      <c r="L47" s="2" t="s">
        <v>102</v>
      </c>
      <c r="M47" s="36" t="s">
        <v>3</v>
      </c>
      <c r="N47" s="36" t="s">
        <v>29</v>
      </c>
      <c r="O47" s="38" t="s">
        <v>30</v>
      </c>
    </row>
    <row r="48" spans="1:15" x14ac:dyDescent="0.3">
      <c r="A48" s="7" t="s">
        <v>23</v>
      </c>
      <c r="B48" s="10" t="s">
        <v>11</v>
      </c>
      <c r="C48" s="10" t="s">
        <v>4</v>
      </c>
      <c r="D48" s="76" t="s">
        <v>12</v>
      </c>
      <c r="E48" s="10" t="str">
        <f>IFERROR(VLOOKUP(CONCATENATE($C48,"_",$D48),Reference!$A$162:$G$225,2,FALSE),"")</f>
        <v/>
      </c>
      <c r="F48" s="10" t="str">
        <f>IFERROR(VLOOKUP(CONCATENATE($C48,"_",$D48),Reference!$A$162:$G$2225,3,FALSE),"")</f>
        <v/>
      </c>
      <c r="G48" s="10" t="str">
        <f>IFERROR(VLOOKUP(CONCATENATE($C48,"_",$D48),Reference!$A$162:$G$2225,4,FALSE),"")</f>
        <v/>
      </c>
      <c r="H48" s="10" t="str">
        <f>IFERROR(VLOOKUP(CONCATENATE($C48,"_",$D48),Reference!$A$162:$G$2225,5,FALSE),"")</f>
        <v/>
      </c>
      <c r="I48" s="10" t="str">
        <f>IFERROR(VLOOKUP(CONCATENATE($C48,"_",$D48),Reference!$A$162:$G$225,6,FALSE),"")</f>
        <v/>
      </c>
      <c r="J48" s="10" t="str">
        <f>IFERROR(VLOOKUP(CONCATENATE($C48,"_",$D48),Reference!$A$162:$G$225,7,FALSE),"")</f>
        <v/>
      </c>
      <c r="K48" s="10" t="str">
        <f>IF(ISBLANK(Participation!G28),"N/A",Participation!G28)</f>
        <v>N/A</v>
      </c>
      <c r="L48" s="76"/>
      <c r="M48" s="10" t="str">
        <f>IF(D48="Select_Assessment","N/A",IF(Participation!I28="N/A","N/A",IF(Participation!I28="No","N/A",IF(L48&lt;H48,"Does Not Meet",IF(L48&gt;=J48,"Exceeds",IF(AND(L48&gt;=H48,L48&lt;I48),"Approaching",IF(AND(L48&gt;=I48,L48&lt;J48),"Meets")))))))</f>
        <v>N/A</v>
      </c>
      <c r="N48" s="10" t="str">
        <f>IF(M48="N/A", "N/A", IF('Local Data'!L48&gt;=0, 4, "N/A"))</f>
        <v>N/A</v>
      </c>
      <c r="O48" s="12" t="str">
        <f>VLOOKUP(M48,Reference!$Q$1:$R$5,2,FALSE)</f>
        <v>N/A</v>
      </c>
    </row>
    <row r="49" spans="1:15" x14ac:dyDescent="0.3">
      <c r="A49" s="14" t="s">
        <v>23</v>
      </c>
      <c r="B49" s="17" t="s">
        <v>11</v>
      </c>
      <c r="C49" s="17">
        <v>1</v>
      </c>
      <c r="D49" s="78" t="s">
        <v>12</v>
      </c>
      <c r="E49" s="17" t="str">
        <f>IFERROR(VLOOKUP(CONCATENATE($C49,"_",$D49),Reference!$A$162:$G$225,2,FALSE),"")</f>
        <v/>
      </c>
      <c r="F49" s="17" t="str">
        <f>IFERROR(VLOOKUP(CONCATENATE($C49,"_",$D49),Reference!$A$162:$G$2225,3,FALSE),"")</f>
        <v/>
      </c>
      <c r="G49" s="17" t="str">
        <f>IFERROR(VLOOKUP(CONCATENATE($C49,"_",$D49),Reference!$A$162:$G$2225,4,FALSE),"")</f>
        <v/>
      </c>
      <c r="H49" s="17" t="str">
        <f>IFERROR(VLOOKUP(CONCATENATE($C49,"_",$D49),Reference!$A$162:$G$2225,5,FALSE),"")</f>
        <v/>
      </c>
      <c r="I49" s="17" t="str">
        <f>IFERROR(VLOOKUP(CONCATENATE($C49,"_",$D49),Reference!$A$162:$G$225,6,FALSE),"")</f>
        <v/>
      </c>
      <c r="J49" s="17" t="str">
        <f>IFERROR(VLOOKUP(CONCATENATE($C49,"_",$D49),Reference!$A$162:$G$225,7,FALSE),"")</f>
        <v/>
      </c>
      <c r="K49" s="17" t="str">
        <f>IF(ISBLANK(Participation!G29),"N/A",Participation!G29)</f>
        <v>N/A</v>
      </c>
      <c r="L49" s="78"/>
      <c r="M49" s="17" t="str">
        <f>IF(D49="Select_Assessment","N/A",IF(Participation!I29="N/A","N/A",IF(Participation!I29="No","N/A",IF(L49&lt;H49,"Does Not Meet",IF(L49&gt;=J49,"Exceeds",IF(AND(L49&gt;=H49,L49&lt;I49),"Approaching",IF(AND(L49&gt;=I49,L49&lt;J49),"Meets")))))))</f>
        <v>N/A</v>
      </c>
      <c r="N49" s="17" t="str">
        <f>IF(M49="N/A", "N/A", IF('Local Data'!L49&gt;=0, 4, "N/A"))</f>
        <v>N/A</v>
      </c>
      <c r="O49" s="19" t="str">
        <f>VLOOKUP(M49,Reference!$Q$1:$R$5,2,FALSE)</f>
        <v>N/A</v>
      </c>
    </row>
    <row r="50" spans="1:15" x14ac:dyDescent="0.3">
      <c r="A50" s="14" t="s">
        <v>23</v>
      </c>
      <c r="B50" s="17" t="s">
        <v>11</v>
      </c>
      <c r="C50" s="17">
        <v>2</v>
      </c>
      <c r="D50" s="78" t="s">
        <v>12</v>
      </c>
      <c r="E50" s="17" t="str">
        <f>IFERROR(VLOOKUP(CONCATENATE($C50,"_",$D50),Reference!$A$162:$G$225,2,FALSE),"")</f>
        <v/>
      </c>
      <c r="F50" s="17" t="str">
        <f>IFERROR(VLOOKUP(CONCATENATE($C50,"_",$D50),Reference!$A$162:$G$2225,3,FALSE),"")</f>
        <v/>
      </c>
      <c r="G50" s="17" t="str">
        <f>IFERROR(VLOOKUP(CONCATENATE($C50,"_",$D50),Reference!$A$162:$G$2225,4,FALSE),"")</f>
        <v/>
      </c>
      <c r="H50" s="17" t="str">
        <f>IFERROR(VLOOKUP(CONCATENATE($C50,"_",$D50),Reference!$A$162:$G$2225,5,FALSE),"")</f>
        <v/>
      </c>
      <c r="I50" s="17" t="str">
        <f>IFERROR(VLOOKUP(CONCATENATE($C50,"_",$D50),Reference!$A$162:$G$225,6,FALSE),"")</f>
        <v/>
      </c>
      <c r="J50" s="17" t="str">
        <f>IFERROR(VLOOKUP(CONCATENATE($C50,"_",$D50),Reference!$A$162:$G$225,7,FALSE),"")</f>
        <v/>
      </c>
      <c r="K50" s="17" t="str">
        <f>IF(ISBLANK(Participation!G30),"N/A",Participation!G30)</f>
        <v>N/A</v>
      </c>
      <c r="L50" s="78"/>
      <c r="M50" s="17" t="str">
        <f>IF(D50="Select_Assessment","N/A",IF(Participation!I30="N/A","N/A",IF(Participation!I30="No","N/A",IF(L50&lt;H50,"Does Not Meet",IF(L50&gt;=J50,"Exceeds",IF(AND(L50&gt;=H50,L50&lt;I50),"Approaching",IF(AND(L50&gt;=I50,L50&lt;J50),"Meets")))))))</f>
        <v>N/A</v>
      </c>
      <c r="N50" s="17" t="str">
        <f>IF(M50="N/A", "N/A", IF('Local Data'!L50&gt;=0, 4, "N/A"))</f>
        <v>N/A</v>
      </c>
      <c r="O50" s="19" t="str">
        <f>VLOOKUP(M50,Reference!$Q$1:$R$5,2,FALSE)</f>
        <v>N/A</v>
      </c>
    </row>
    <row r="51" spans="1:15" x14ac:dyDescent="0.3">
      <c r="A51" s="14" t="s">
        <v>23</v>
      </c>
      <c r="B51" s="17" t="s">
        <v>11</v>
      </c>
      <c r="C51" s="17">
        <v>3</v>
      </c>
      <c r="D51" s="78" t="s">
        <v>12</v>
      </c>
      <c r="E51" s="17" t="str">
        <f>IFERROR(VLOOKUP(CONCATENATE($C51,"_",$D51),Reference!$A$162:$G$225,2,FALSE),"")</f>
        <v/>
      </c>
      <c r="F51" s="17" t="str">
        <f>IFERROR(VLOOKUP(CONCATENATE($C51,"_",$D51),Reference!$A$162:$G$2225,3,FALSE),"")</f>
        <v/>
      </c>
      <c r="G51" s="17" t="str">
        <f>IFERROR(VLOOKUP(CONCATENATE($C51,"_",$D51),Reference!$A$162:$G$2225,4,FALSE),"")</f>
        <v/>
      </c>
      <c r="H51" s="17" t="str">
        <f>IFERROR(VLOOKUP(CONCATENATE($C51,"_",$D51),Reference!$A$162:$G$2225,5,FALSE),"")</f>
        <v/>
      </c>
      <c r="I51" s="17" t="str">
        <f>IFERROR(VLOOKUP(CONCATENATE($C51,"_",$D51),Reference!$A$162:$G$225,6,FALSE),"")</f>
        <v/>
      </c>
      <c r="J51" s="17" t="str">
        <f>IFERROR(VLOOKUP(CONCATENATE($C51,"_",$D51),Reference!$A$162:$G$225,7,FALSE),"")</f>
        <v/>
      </c>
      <c r="K51" s="17" t="str">
        <f>IF(ISBLANK(Participation!G31),"N/A",Participation!G31)</f>
        <v>N/A</v>
      </c>
      <c r="L51" s="78"/>
      <c r="M51" s="17" t="str">
        <f>IF(D51="Select_Assessment","N/A",IF(Participation!I31="N/A","N/A",IF(Participation!I31="No","N/A",IF(L51&lt;H51,"Does Not Meet",IF(L51&gt;=J51,"Exceeds",IF(AND(L51&gt;=H51,L51&lt;I51),"Approaching",IF(AND(L51&gt;=I51,L51&lt;J51),"Meets")))))))</f>
        <v>N/A</v>
      </c>
      <c r="N51" s="17" t="str">
        <f>IF(M51="N/A", "N/A", IF('Local Data'!L51&gt;=0, 4, "N/A"))</f>
        <v>N/A</v>
      </c>
      <c r="O51" s="19" t="str">
        <f>VLOOKUP(M51,Reference!$Q$1:$R$5,2,FALSE)</f>
        <v>N/A</v>
      </c>
    </row>
    <row r="52" spans="1:15" x14ac:dyDescent="0.3">
      <c r="A52" s="14" t="s">
        <v>23</v>
      </c>
      <c r="B52" s="17" t="s">
        <v>11</v>
      </c>
      <c r="C52" s="17">
        <v>4</v>
      </c>
      <c r="D52" s="78" t="s">
        <v>12</v>
      </c>
      <c r="E52" s="17" t="str">
        <f>IFERROR(VLOOKUP(CONCATENATE($C52,"_",$D52),Reference!$A$162:$G$225,2,FALSE),"")</f>
        <v/>
      </c>
      <c r="F52" s="17" t="str">
        <f>IFERROR(VLOOKUP(CONCATENATE($C52,"_",$D52),Reference!$A$162:$G$2225,3,FALSE),"")</f>
        <v/>
      </c>
      <c r="G52" s="17" t="str">
        <f>IFERROR(VLOOKUP(CONCATENATE($C52,"_",$D52),Reference!$A$162:$G$2225,4,FALSE),"")</f>
        <v/>
      </c>
      <c r="H52" s="17" t="str">
        <f>IFERROR(VLOOKUP(CONCATENATE($C52,"_",$D52),Reference!$A$162:$G$2225,5,FALSE),"")</f>
        <v/>
      </c>
      <c r="I52" s="17" t="str">
        <f>IFERROR(VLOOKUP(CONCATENATE($C52,"_",$D52),Reference!$A$162:$G$225,6,FALSE),"")</f>
        <v/>
      </c>
      <c r="J52" s="17" t="str">
        <f>IFERROR(VLOOKUP(CONCATENATE($C52,"_",$D52),Reference!$A$162:$G$225,7,FALSE),"")</f>
        <v/>
      </c>
      <c r="K52" s="17" t="str">
        <f>IF(ISBLANK(Participation!G32),"N/A",Participation!G32)</f>
        <v>N/A</v>
      </c>
      <c r="L52" s="78"/>
      <c r="M52" s="17" t="str">
        <f>IF(D52="Select_Assessment","N/A",IF(Participation!I32="N/A","N/A",IF(Participation!I32="No","N/A",IF(L52&lt;H52,"Does Not Meet",IF(L52&gt;=J52,"Exceeds",IF(AND(L52&gt;=H52,L52&lt;I52),"Approaching",IF(AND(L52&gt;=I52,L52&lt;J52),"Meets")))))))</f>
        <v>N/A</v>
      </c>
      <c r="N52" s="17" t="str">
        <f>IF(M52="N/A", "N/A", IF('Local Data'!L52&gt;=0, 4, "N/A"))</f>
        <v>N/A</v>
      </c>
      <c r="O52" s="19" t="str">
        <f>VLOOKUP(M52,Reference!$Q$1:$R$5,2,FALSE)</f>
        <v>N/A</v>
      </c>
    </row>
    <row r="53" spans="1:15" x14ac:dyDescent="0.3">
      <c r="A53" s="14" t="s">
        <v>23</v>
      </c>
      <c r="B53" s="17" t="s">
        <v>11</v>
      </c>
      <c r="C53" s="17">
        <v>5</v>
      </c>
      <c r="D53" s="78" t="s">
        <v>12</v>
      </c>
      <c r="E53" s="17" t="str">
        <f>IFERROR(VLOOKUP(CONCATENATE($C53,"_",$D53),Reference!$A$162:$G$225,2,FALSE),"")</f>
        <v/>
      </c>
      <c r="F53" s="17" t="str">
        <f>IFERROR(VLOOKUP(CONCATENATE($C53,"_",$D53),Reference!$A$162:$G$2225,3,FALSE),"")</f>
        <v/>
      </c>
      <c r="G53" s="17" t="str">
        <f>IFERROR(VLOOKUP(CONCATENATE($C53,"_",$D53),Reference!$A$162:$G$2225,4,FALSE),"")</f>
        <v/>
      </c>
      <c r="H53" s="17" t="str">
        <f>IFERROR(VLOOKUP(CONCATENATE($C53,"_",$D53),Reference!$A$162:$G$2225,5,FALSE),"")</f>
        <v/>
      </c>
      <c r="I53" s="17" t="str">
        <f>IFERROR(VLOOKUP(CONCATENATE($C53,"_",$D53),Reference!$A$162:$G$225,6,FALSE),"")</f>
        <v/>
      </c>
      <c r="J53" s="17" t="str">
        <f>IFERROR(VLOOKUP(CONCATENATE($C53,"_",$D53),Reference!$A$162:$G$225,7,FALSE),"")</f>
        <v/>
      </c>
      <c r="K53" s="17" t="str">
        <f>IF(ISBLANK(Participation!G33),"N/A",Participation!G33)</f>
        <v>N/A</v>
      </c>
      <c r="L53" s="78"/>
      <c r="M53" s="17" t="str">
        <f>IF(D53="Select_Assessment","N/A",IF(Participation!I33="N/A","N/A",IF(Participation!I33="No","N/A",IF(L53&lt;H53,"Does Not Meet",IF(L53&gt;=J53,"Exceeds",IF(AND(L53&gt;=H53,L53&lt;I53),"Approaching",IF(AND(L53&gt;=I53,L53&lt;J53),"Meets")))))))</f>
        <v>N/A</v>
      </c>
      <c r="N53" s="17" t="str">
        <f>IF(M53="N/A", "N/A", IF('Local Data'!L53&gt;=0, 4, "N/A"))</f>
        <v>N/A</v>
      </c>
      <c r="O53" s="19" t="str">
        <f>VLOOKUP(M53,Reference!$Q$1:$R$5,2,FALSE)</f>
        <v>N/A</v>
      </c>
    </row>
    <row r="54" spans="1:15" x14ac:dyDescent="0.3">
      <c r="A54" s="14" t="s">
        <v>23</v>
      </c>
      <c r="B54" s="17" t="s">
        <v>11</v>
      </c>
      <c r="C54" s="17">
        <v>6</v>
      </c>
      <c r="D54" s="78" t="s">
        <v>12</v>
      </c>
      <c r="E54" s="17" t="str">
        <f>IFERROR(VLOOKUP(CONCATENATE($C54,"_",$D54),Reference!$A$162:$G$225,2,FALSE),"")</f>
        <v/>
      </c>
      <c r="F54" s="17" t="str">
        <f>IFERROR(VLOOKUP(CONCATENATE($C54,"_",$D54),Reference!$A$162:$G$2225,3,FALSE),"")</f>
        <v/>
      </c>
      <c r="G54" s="17" t="str">
        <f>IFERROR(VLOOKUP(CONCATENATE($C54,"_",$D54),Reference!$A$162:$G$2225,4,FALSE),"")</f>
        <v/>
      </c>
      <c r="H54" s="17" t="str">
        <f>IFERROR(VLOOKUP(CONCATENATE($C54,"_",$D54),Reference!$A$162:$G$2225,5,FALSE),"")</f>
        <v/>
      </c>
      <c r="I54" s="17" t="str">
        <f>IFERROR(VLOOKUP(CONCATENATE($C54,"_",$D54),Reference!$A$162:$G$225,6,FALSE),"")</f>
        <v/>
      </c>
      <c r="J54" s="17" t="str">
        <f>IFERROR(VLOOKUP(CONCATENATE($C54,"_",$D54),Reference!$A$162:$G$225,7,FALSE),"")</f>
        <v/>
      </c>
      <c r="K54" s="17" t="str">
        <f>IF(ISBLANK(Participation!G34),"N/A",Participation!G34)</f>
        <v>N/A</v>
      </c>
      <c r="L54" s="78"/>
      <c r="M54" s="17" t="str">
        <f>IF(D54="Select_Assessment","N/A",IF(Participation!I34="N/A","N/A",IF(Participation!I34="No","N/A",IF(L54&lt;H54,"Does Not Meet",IF(L54&gt;=J54,"Exceeds",IF(AND(L54&gt;=H54,L54&lt;I54),"Approaching",IF(AND(L54&gt;=I54,L54&lt;J54),"Meets")))))))</f>
        <v>N/A</v>
      </c>
      <c r="N54" s="17" t="str">
        <f>IF(M54="N/A", "N/A", IF('Local Data'!L54&gt;=0, 4, "N/A"))</f>
        <v>N/A</v>
      </c>
      <c r="O54" s="19" t="str">
        <f>VLOOKUP(M54,Reference!$Q$1:$R$5,2,FALSE)</f>
        <v>N/A</v>
      </c>
    </row>
    <row r="55" spans="1:15" x14ac:dyDescent="0.3">
      <c r="A55" s="14" t="s">
        <v>23</v>
      </c>
      <c r="B55" s="17" t="s">
        <v>11</v>
      </c>
      <c r="C55" s="17">
        <v>7</v>
      </c>
      <c r="D55" s="78" t="s">
        <v>12</v>
      </c>
      <c r="E55" s="17" t="str">
        <f>IFERROR(VLOOKUP(CONCATENATE($C55,"_",$D55),Reference!$A$162:$G$225,2,FALSE),"")</f>
        <v/>
      </c>
      <c r="F55" s="17" t="str">
        <f>IFERROR(VLOOKUP(CONCATENATE($C55,"_",$D55),Reference!$A$162:$G$2225,3,FALSE),"")</f>
        <v/>
      </c>
      <c r="G55" s="17" t="str">
        <f>IFERROR(VLOOKUP(CONCATENATE($C55,"_",$D55),Reference!$A$162:$G$2225,4,FALSE),"")</f>
        <v/>
      </c>
      <c r="H55" s="17" t="str">
        <f>IFERROR(VLOOKUP(CONCATENATE($C55,"_",$D55),Reference!$A$162:$G$2225,5,FALSE),"")</f>
        <v/>
      </c>
      <c r="I55" s="17" t="str">
        <f>IFERROR(VLOOKUP(CONCATENATE($C55,"_",$D55),Reference!$A$162:$G$225,6,FALSE),"")</f>
        <v/>
      </c>
      <c r="J55" s="17" t="str">
        <f>IFERROR(VLOOKUP(CONCATENATE($C55,"_",$D55),Reference!$A$162:$G$225,7,FALSE),"")</f>
        <v/>
      </c>
      <c r="K55" s="17" t="str">
        <f>IF(ISBLANK(Participation!G35),"N/A",Participation!G35)</f>
        <v>N/A</v>
      </c>
      <c r="L55" s="78"/>
      <c r="M55" s="17" t="str">
        <f>IF(D55="Select_Assessment","N/A",IF(Participation!I35="N/A","N/A",IF(Participation!I35="No","N/A",IF(L55&lt;H55,"Does Not Meet",IF(L55&gt;=J55,"Exceeds",IF(AND(L55&gt;=H55,L55&lt;I55),"Approaching",IF(AND(L55&gt;=I55,L55&lt;J55),"Meets")))))))</f>
        <v>N/A</v>
      </c>
      <c r="N55" s="17" t="str">
        <f>IF(M55="N/A", "N/A", IF('Local Data'!L55&gt;=0, 4, "N/A"))</f>
        <v>N/A</v>
      </c>
      <c r="O55" s="19" t="str">
        <f>VLOOKUP(M55,Reference!$Q$1:$R$5,2,FALSE)</f>
        <v>N/A</v>
      </c>
    </row>
    <row r="56" spans="1:15" x14ac:dyDescent="0.3">
      <c r="A56" s="14" t="s">
        <v>23</v>
      </c>
      <c r="B56" s="17" t="s">
        <v>11</v>
      </c>
      <c r="C56" s="17">
        <v>8</v>
      </c>
      <c r="D56" s="78" t="s">
        <v>12</v>
      </c>
      <c r="E56" s="17" t="str">
        <f>IFERROR(VLOOKUP(CONCATENATE($C56,"_",$D56),Reference!$A$162:$G$225,2,FALSE),"")</f>
        <v/>
      </c>
      <c r="F56" s="17" t="str">
        <f>IFERROR(VLOOKUP(CONCATENATE($C56,"_",$D56),Reference!$A$162:$G$2225,3,FALSE),"")</f>
        <v/>
      </c>
      <c r="G56" s="17" t="str">
        <f>IFERROR(VLOOKUP(CONCATENATE($C56,"_",$D56),Reference!$A$162:$G$2225,4,FALSE),"")</f>
        <v/>
      </c>
      <c r="H56" s="17" t="str">
        <f>IFERROR(VLOOKUP(CONCATENATE($C56,"_",$D56),Reference!$A$162:$G$2225,5,FALSE),"")</f>
        <v/>
      </c>
      <c r="I56" s="17" t="str">
        <f>IFERROR(VLOOKUP(CONCATENATE($C56,"_",$D56),Reference!$A$162:$G$225,6,FALSE),"")</f>
        <v/>
      </c>
      <c r="J56" s="17" t="str">
        <f>IFERROR(VLOOKUP(CONCATENATE($C56,"_",$D56),Reference!$A$162:$G$225,7,FALSE),"")</f>
        <v/>
      </c>
      <c r="K56" s="17" t="str">
        <f>IF(ISBLANK(Participation!G36),"N/A",Participation!G36)</f>
        <v>N/A</v>
      </c>
      <c r="L56" s="78"/>
      <c r="M56" s="17" t="str">
        <f>IF(D56="Select_Assessment","N/A",IF(Participation!I36="N/A","N/A",IF(Participation!I36="No","N/A",IF(L56&lt;H56,"Does Not Meet",IF(L56&gt;=J56,"Exceeds",IF(AND(L56&gt;=H56,L56&lt;I56),"Approaching",IF(AND(L56&gt;=I56,L56&lt;J56),"Meets")))))))</f>
        <v>N/A</v>
      </c>
      <c r="N56" s="17" t="str">
        <f>IF(M56="N/A", "N/A", IF('Local Data'!L56&gt;=0, 4, "N/A"))</f>
        <v>N/A</v>
      </c>
      <c r="O56" s="19" t="str">
        <f>VLOOKUP(M56,Reference!$Q$1:$R$5,2,FALSE)</f>
        <v>N/A</v>
      </c>
    </row>
    <row r="57" spans="1:15" x14ac:dyDescent="0.3">
      <c r="A57" s="14" t="s">
        <v>23</v>
      </c>
      <c r="B57" s="17" t="s">
        <v>11</v>
      </c>
      <c r="C57" s="17">
        <v>9</v>
      </c>
      <c r="D57" s="78" t="s">
        <v>12</v>
      </c>
      <c r="E57" s="17" t="str">
        <f>IFERROR(VLOOKUP(CONCATENATE($C57,"_",$D57),Reference!$A$162:$G$225,2,FALSE),"")</f>
        <v/>
      </c>
      <c r="F57" s="17" t="str">
        <f>IFERROR(VLOOKUP(CONCATENATE($C57,"_",$D57),Reference!$A$162:$G$2225,3,FALSE),"")</f>
        <v/>
      </c>
      <c r="G57" s="17" t="str">
        <f>IFERROR(VLOOKUP(CONCATENATE($C57,"_",$D57),Reference!$A$162:$G$2225,4,FALSE),"")</f>
        <v/>
      </c>
      <c r="H57" s="17" t="str">
        <f>IFERROR(VLOOKUP(CONCATENATE($C57,"_",$D57),Reference!$A$162:$G$2225,5,FALSE),"")</f>
        <v/>
      </c>
      <c r="I57" s="17" t="str">
        <f>IFERROR(VLOOKUP(CONCATENATE($C57,"_",$D57),Reference!$A$162:$G$225,6,FALSE),"")</f>
        <v/>
      </c>
      <c r="J57" s="17" t="str">
        <f>IFERROR(VLOOKUP(CONCATENATE($C57,"_",$D57),Reference!$A$162:$G$225,7,FALSE),"")</f>
        <v/>
      </c>
      <c r="K57" s="17" t="str">
        <f>IF(ISBLANK(Participation!G37),"N/A",Participation!G37)</f>
        <v>N/A</v>
      </c>
      <c r="L57" s="78"/>
      <c r="M57" s="17" t="str">
        <f>IF(D57="Select_Assessment","N/A",IF(Participation!I37="N/A","N/A",IF(Participation!I37="No","N/A",IF(L57&lt;H57,"Does Not Meet",IF(L57&gt;=J57,"Exceeds",IF(AND(L57&gt;=H57,L57&lt;I57),"Approaching",IF(AND(L57&gt;=I57,L57&lt;J57),"Meets")))))))</f>
        <v>N/A</v>
      </c>
      <c r="N57" s="17" t="str">
        <f>IF(M57="N/A", "N/A", IF('Local Data'!L57&gt;=0, 4, "N/A"))</f>
        <v>N/A</v>
      </c>
      <c r="O57" s="19" t="str">
        <f>VLOOKUP(M57,Reference!$Q$1:$R$5,2,FALSE)</f>
        <v>N/A</v>
      </c>
    </row>
    <row r="58" spans="1:15" x14ac:dyDescent="0.3">
      <c r="A58" s="14" t="s">
        <v>23</v>
      </c>
      <c r="B58" s="17" t="s">
        <v>11</v>
      </c>
      <c r="C58" s="17">
        <v>10</v>
      </c>
      <c r="D58" s="78" t="s">
        <v>12</v>
      </c>
      <c r="E58" s="17" t="str">
        <f>IFERROR(VLOOKUP(CONCATENATE($C58,"_",$D58),Reference!$A$162:$G$225,2,FALSE),"")</f>
        <v/>
      </c>
      <c r="F58" s="17" t="str">
        <f>IFERROR(VLOOKUP(CONCATENATE($C58,"_",$D58),Reference!$A$162:$G$2225,3,FALSE),"")</f>
        <v/>
      </c>
      <c r="G58" s="17" t="str">
        <f>IFERROR(VLOOKUP(CONCATENATE($C58,"_",$D58),Reference!$A$162:$G$2225,4,FALSE),"")</f>
        <v/>
      </c>
      <c r="H58" s="17" t="str">
        <f>IFERROR(VLOOKUP(CONCATENATE($C58,"_",$D58),Reference!$A$162:$G$2225,5,FALSE),"")</f>
        <v/>
      </c>
      <c r="I58" s="17" t="str">
        <f>IFERROR(VLOOKUP(CONCATENATE($C58,"_",$D58),Reference!$A$162:$G$225,6,FALSE),"")</f>
        <v/>
      </c>
      <c r="J58" s="17" t="str">
        <f>IFERROR(VLOOKUP(CONCATENATE($C58,"_",$D58),Reference!$A$162:$G$225,7,FALSE),"")</f>
        <v/>
      </c>
      <c r="K58" s="17" t="str">
        <f>IF(ISBLANK(Participation!G38),"N/A",Participation!G38)</f>
        <v>N/A</v>
      </c>
      <c r="L58" s="78"/>
      <c r="M58" s="17" t="str">
        <f>IF(D58="Select_Assessment","N/A",IF(Participation!I38="N/A","N/A",IF(Participation!I38="No","N/A",IF(L58&lt;H58,"Does Not Meet",IF(L58&gt;=J58,"Exceeds",IF(AND(L58&gt;=H58,L58&lt;I58),"Approaching",IF(AND(L58&gt;=I58,L58&lt;J58),"Meets")))))))</f>
        <v>N/A</v>
      </c>
      <c r="N58" s="17" t="str">
        <f>IF(M58="N/A", "N/A", IF('Local Data'!L58&gt;=0, 4, "N/A"))</f>
        <v>N/A</v>
      </c>
      <c r="O58" s="19" t="str">
        <f>VLOOKUP(M58,Reference!$Q$1:$R$5,2,FALSE)</f>
        <v>N/A</v>
      </c>
    </row>
    <row r="59" spans="1:15" x14ac:dyDescent="0.3">
      <c r="A59" s="14" t="s">
        <v>23</v>
      </c>
      <c r="B59" s="17" t="s">
        <v>11</v>
      </c>
      <c r="C59" s="17">
        <v>11</v>
      </c>
      <c r="D59" s="78" t="s">
        <v>12</v>
      </c>
      <c r="E59" s="17" t="str">
        <f>IFERROR(VLOOKUP(CONCATENATE($C59,"_",$D59),Reference!$A$162:$G$225,2,FALSE),"")</f>
        <v/>
      </c>
      <c r="F59" s="17" t="str">
        <f>IFERROR(VLOOKUP(CONCATENATE($C59,"_",$D59),Reference!$A$162:$G$2225,3,FALSE),"")</f>
        <v/>
      </c>
      <c r="G59" s="17" t="str">
        <f>IFERROR(VLOOKUP(CONCATENATE($C59,"_",$D59),Reference!$A$162:$G$2225,4,FALSE),"")</f>
        <v/>
      </c>
      <c r="H59" s="17" t="str">
        <f>IFERROR(VLOOKUP(CONCATENATE($C59,"_",$D59),Reference!$A$162:$G$2225,5,FALSE),"")</f>
        <v/>
      </c>
      <c r="I59" s="17" t="str">
        <f>IFERROR(VLOOKUP(CONCATENATE($C59,"_",$D59),Reference!$A$162:$G$225,6,FALSE),"")</f>
        <v/>
      </c>
      <c r="J59" s="17" t="str">
        <f>IFERROR(VLOOKUP(CONCATENATE($C59,"_",$D59),Reference!$A$162:$G$225,7,FALSE),"")</f>
        <v/>
      </c>
      <c r="K59" s="17" t="str">
        <f>IF(ISBLANK(Participation!G39),"N/A",Participation!G39)</f>
        <v>N/A</v>
      </c>
      <c r="L59" s="78"/>
      <c r="M59" s="17" t="str">
        <f>IF(D59="Select_Assessment","N/A",IF(Participation!I39="N/A","N/A",IF(Participation!I39="No","N/A",IF(L59&lt;H59,"Does Not Meet",IF(L59&gt;=J59,"Exceeds",IF(AND(L59&gt;=H59,L59&lt;I59),"Approaching",IF(AND(L59&gt;=I59,L59&lt;J59),"Meets")))))))</f>
        <v>N/A</v>
      </c>
      <c r="N59" s="17" t="str">
        <f>IF(M59="N/A", "N/A", IF('Local Data'!L59&gt;=0, 4, "N/A"))</f>
        <v>N/A</v>
      </c>
      <c r="O59" s="19" t="str">
        <f>VLOOKUP(M59,Reference!$Q$1:$R$5,2,FALSE)</f>
        <v>N/A</v>
      </c>
    </row>
    <row r="60" spans="1:15" ht="15" thickBot="1" x14ac:dyDescent="0.35">
      <c r="A60" s="20" t="s">
        <v>23</v>
      </c>
      <c r="B60" s="21" t="s">
        <v>11</v>
      </c>
      <c r="C60" s="21">
        <v>12</v>
      </c>
      <c r="D60" s="80" t="s">
        <v>12</v>
      </c>
      <c r="E60" s="21" t="str">
        <f>IFERROR(VLOOKUP(CONCATENATE($C60,"_",$D60),Reference!$A$162:$G$225,2,FALSE),"")</f>
        <v/>
      </c>
      <c r="F60" s="21" t="str">
        <f>IFERROR(VLOOKUP(CONCATENATE($C60,"_",$D60),Reference!$A$162:$G$2225,3,FALSE),"")</f>
        <v/>
      </c>
      <c r="G60" s="21" t="str">
        <f>IFERROR(VLOOKUP(CONCATENATE($C60,"_",$D60),Reference!$A$162:$G$2225,4,FALSE),"")</f>
        <v/>
      </c>
      <c r="H60" s="21" t="str">
        <f>IFERROR(VLOOKUP(CONCATENATE($C60,"_",$D60),Reference!$A$162:$G$2225,5,FALSE),"")</f>
        <v/>
      </c>
      <c r="I60" s="21" t="str">
        <f>IFERROR(VLOOKUP(CONCATENATE($C60,"_",$D60),Reference!$A$162:$G$225,6,FALSE),"")</f>
        <v/>
      </c>
      <c r="J60" s="21" t="str">
        <f>IFERROR(VLOOKUP(CONCATENATE($C60,"_",$D60),Reference!$A$162:$G$225,7,FALSE),"")</f>
        <v/>
      </c>
      <c r="K60" s="21" t="str">
        <f>IF(ISBLANK(Participation!G40),"N/A",Participation!G40)</f>
        <v>N/A</v>
      </c>
      <c r="L60" s="80"/>
      <c r="M60" s="21" t="str">
        <f>IF(D60="Select_Assessment","N/A",IF(Participation!I40="N/A","N/A",IF(Participation!I40="No","N/A",IF(L60&lt;H60,"Does Not Meet",IF(L60&gt;=J60,"Exceeds",IF(AND(L60&gt;=H60,L60&lt;I60),"Approaching",IF(AND(L60&gt;=I60,L60&lt;J60),"Meets")))))))</f>
        <v>N/A</v>
      </c>
      <c r="N60" s="21" t="str">
        <f>IF(M60="N/A", "N/A", IF('Local Data'!L60&gt;=0, 4, "N/A"))</f>
        <v>N/A</v>
      </c>
      <c r="O60" s="22" t="str">
        <f>VLOOKUP(M60,Reference!$Q$1:$R$5,2,FALSE)</f>
        <v>N/A</v>
      </c>
    </row>
    <row r="62" spans="1:15" ht="18.600000000000001" thickBot="1" x14ac:dyDescent="0.4">
      <c r="A62" s="107" t="s">
        <v>34</v>
      </c>
      <c r="B62" s="107"/>
      <c r="C62" s="107"/>
      <c r="D62" s="107"/>
      <c r="E62" s="107"/>
      <c r="F62" s="107"/>
      <c r="G62" s="107"/>
      <c r="H62" s="107"/>
      <c r="I62" s="107"/>
      <c r="J62" s="107"/>
      <c r="K62" s="107"/>
      <c r="L62" s="107"/>
      <c r="M62" s="107"/>
      <c r="N62" s="107"/>
      <c r="O62" s="107"/>
    </row>
    <row r="63" spans="1:15" s="29" customFormat="1" ht="58.2" thickBot="1" x14ac:dyDescent="0.35">
      <c r="A63" s="39" t="s">
        <v>19</v>
      </c>
      <c r="B63" s="36" t="s">
        <v>6</v>
      </c>
      <c r="C63" s="36" t="s">
        <v>1</v>
      </c>
      <c r="D63" s="2" t="s">
        <v>111</v>
      </c>
      <c r="E63" s="36" t="s">
        <v>24</v>
      </c>
      <c r="F63" s="36" t="s">
        <v>2</v>
      </c>
      <c r="G63" s="36" t="s">
        <v>101</v>
      </c>
      <c r="H63" s="36" t="s">
        <v>26</v>
      </c>
      <c r="I63" s="36" t="s">
        <v>27</v>
      </c>
      <c r="J63" s="36" t="s">
        <v>28</v>
      </c>
      <c r="K63" s="36" t="s">
        <v>117</v>
      </c>
      <c r="L63" s="2" t="s">
        <v>102</v>
      </c>
      <c r="M63" s="36" t="s">
        <v>3</v>
      </c>
      <c r="N63" s="36" t="s">
        <v>29</v>
      </c>
      <c r="O63" s="38" t="s">
        <v>30</v>
      </c>
    </row>
    <row r="64" spans="1:15" x14ac:dyDescent="0.3">
      <c r="A64" s="7" t="s">
        <v>23</v>
      </c>
      <c r="B64" s="10" t="s">
        <v>11</v>
      </c>
      <c r="C64" s="10">
        <v>2</v>
      </c>
      <c r="D64" s="76" t="s">
        <v>12</v>
      </c>
      <c r="E64" s="10" t="str">
        <f>IFERROR(VLOOKUP(CONCATENATE($C64,"_",$D64),Reference!$J$162:$P$178,2,FALSE),"")</f>
        <v/>
      </c>
      <c r="F64" s="10" t="str">
        <f>IFERROR(VLOOKUP(CONCATENATE($C64,"_",$D64),Reference!$J$162:$P$178,3,FALSE),"")</f>
        <v/>
      </c>
      <c r="G64" s="10" t="str">
        <f>IFERROR(VLOOKUP(CONCATENATE($C64,"_",$D64),Reference!$J$162:$P$178,4,FALSE),"")</f>
        <v/>
      </c>
      <c r="H64" s="10" t="str">
        <f>IFERROR(VLOOKUP(CONCATENATE($C64,"_",$D64),Reference!$J$162:$P$178,5,FALSE),"")</f>
        <v/>
      </c>
      <c r="I64" s="10" t="str">
        <f>IFERROR(VLOOKUP(CONCATENATE($C64,"_",$D64),Reference!$J$162:$P$178,6,FALSE),"")</f>
        <v/>
      </c>
      <c r="J64" s="10" t="str">
        <f>IFERROR(VLOOKUP(CONCATENATE($C64,"_",$D64),Reference!$J$162:$P$178,7,FALSE),"")</f>
        <v/>
      </c>
      <c r="K64" s="10" t="str">
        <f>IF(ISBLANK(Participation!G30),"N/A",Participation!G30)</f>
        <v>N/A</v>
      </c>
      <c r="L64" s="76"/>
      <c r="M64" s="10" t="str">
        <f>IF(D64="Select_Assessment","N/A",IF(Participation!I30="N/A","N/A",IF(Participation!I30="No","N/A",IF(L64&lt;H64,"Does Not Meet",IF(L64&gt;=J64,"Exceeds",IF(AND(L64&gt;=H64,L64&lt;I64),"Approaching",IF(AND(L64&gt;=I64,L64&lt;J64),"Meets")))))))</f>
        <v>N/A</v>
      </c>
      <c r="N64" s="10" t="str">
        <f>IF(M64="N/A", "N/A", IF('Local Data'!L64&gt;=0, 4, "N/A"))</f>
        <v>N/A</v>
      </c>
      <c r="O64" s="12" t="str">
        <f>VLOOKUP(M64,Reference!$Q$1:$R$5,2,FALSE)</f>
        <v>N/A</v>
      </c>
    </row>
    <row r="65" spans="1:15" x14ac:dyDescent="0.3">
      <c r="A65" s="14" t="s">
        <v>23</v>
      </c>
      <c r="B65" s="17" t="s">
        <v>11</v>
      </c>
      <c r="C65" s="17">
        <v>3</v>
      </c>
      <c r="D65" s="78" t="s">
        <v>12</v>
      </c>
      <c r="E65" s="17" t="str">
        <f>IFERROR(VLOOKUP(CONCATENATE($C65,"_",$D65),Reference!$J$162:$P$178,2,FALSE),"")</f>
        <v/>
      </c>
      <c r="F65" s="17" t="str">
        <f>IFERROR(VLOOKUP(CONCATENATE($C65,"_",$D65),Reference!$J$162:$P$178,3,FALSE),"")</f>
        <v/>
      </c>
      <c r="G65" s="17" t="str">
        <f>IFERROR(VLOOKUP(CONCATENATE($C65,"_",$D65),Reference!$J$162:$P$178,4,FALSE),"")</f>
        <v/>
      </c>
      <c r="H65" s="17" t="str">
        <f>IFERROR(VLOOKUP(CONCATENATE($C65,"_",$D65),Reference!$J$162:$P$178,5,FALSE),"")</f>
        <v/>
      </c>
      <c r="I65" s="17" t="str">
        <f>IFERROR(VLOOKUP(CONCATENATE($C65,"_",$D65),Reference!$J$162:$P$178,6,FALSE),"")</f>
        <v/>
      </c>
      <c r="J65" s="17" t="str">
        <f>IFERROR(VLOOKUP(CONCATENATE($C65,"_",$D65),Reference!$J$162:$P$178,7,FALSE),"")</f>
        <v/>
      </c>
      <c r="K65" s="17" t="str">
        <f>IF(ISBLANK(Participation!G31),"N/A",Participation!G31)</f>
        <v>N/A</v>
      </c>
      <c r="L65" s="78"/>
      <c r="M65" s="17" t="str">
        <f>IF(D65="Select_Assessment","N/A",IF(Participation!I31="N/A","N/A",IF(Participation!I31="No","N/A",IF(L65&lt;H65,"Does Not Meet",IF(L65&gt;=J65,"Exceeds",IF(AND(L65&gt;=H65,L65&lt;I65),"Approaching",IF(AND(L65&gt;=I65,L65&lt;J65),"Meets")))))))</f>
        <v>N/A</v>
      </c>
      <c r="N65" s="17" t="str">
        <f>IF(M65="N/A", "N/A", IF('Local Data'!L65&gt;=0, 4, "N/A"))</f>
        <v>N/A</v>
      </c>
      <c r="O65" s="19" t="str">
        <f>VLOOKUP(M65,Reference!$Q$1:$R$5,2,FALSE)</f>
        <v>N/A</v>
      </c>
    </row>
    <row r="66" spans="1:15" x14ac:dyDescent="0.3">
      <c r="A66" s="14" t="s">
        <v>23</v>
      </c>
      <c r="B66" s="17" t="s">
        <v>11</v>
      </c>
      <c r="C66" s="17">
        <v>4</v>
      </c>
      <c r="D66" s="78" t="s">
        <v>12</v>
      </c>
      <c r="E66" s="17" t="str">
        <f>IFERROR(VLOOKUP(CONCATENATE($C66,"_",$D66),Reference!$J$162:$P$178,2,FALSE),"")</f>
        <v/>
      </c>
      <c r="F66" s="17" t="str">
        <f>IFERROR(VLOOKUP(CONCATENATE($C66,"_",$D66),Reference!$J$162:$P$178,3,FALSE),"")</f>
        <v/>
      </c>
      <c r="G66" s="17" t="str">
        <f>IFERROR(VLOOKUP(CONCATENATE($C66,"_",$D66),Reference!$J$162:$P$178,4,FALSE),"")</f>
        <v/>
      </c>
      <c r="H66" s="17" t="str">
        <f>IFERROR(VLOOKUP(CONCATENATE($C66,"_",$D66),Reference!$J$162:$P$178,5,FALSE),"")</f>
        <v/>
      </c>
      <c r="I66" s="17" t="str">
        <f>IFERROR(VLOOKUP(CONCATENATE($C66,"_",$D66),Reference!$J$162:$P$178,6,FALSE),"")</f>
        <v/>
      </c>
      <c r="J66" s="17" t="str">
        <f>IFERROR(VLOOKUP(CONCATENATE($C66,"_",$D66),Reference!$J$162:$P$178,7,FALSE),"")</f>
        <v/>
      </c>
      <c r="K66" s="17" t="str">
        <f>IF(ISBLANK(Participation!G32),"N/A",Participation!G32)</f>
        <v>N/A</v>
      </c>
      <c r="L66" s="78"/>
      <c r="M66" s="17" t="str">
        <f>IF(D66="Select_Assessment","N/A",IF(Participation!I32="N/A","N/A",IF(Participation!I32="No","N/A",IF(L66&lt;H66,"Does Not Meet",IF(L66&gt;=J66,"Exceeds",IF(AND(L66&gt;=H66,L66&lt;I66),"Approaching",IF(AND(L66&gt;=I66,L66&lt;J66),"Meets")))))))</f>
        <v>N/A</v>
      </c>
      <c r="N66" s="17" t="str">
        <f>IF(M66="N/A", "N/A", IF('Local Data'!L66&gt;=0, 4, "N/A"))</f>
        <v>N/A</v>
      </c>
      <c r="O66" s="19" t="str">
        <f>VLOOKUP(M66,Reference!$Q$1:$R$5,2,FALSE)</f>
        <v>N/A</v>
      </c>
    </row>
    <row r="67" spans="1:15" x14ac:dyDescent="0.3">
      <c r="A67" s="14" t="s">
        <v>23</v>
      </c>
      <c r="B67" s="17" t="s">
        <v>11</v>
      </c>
      <c r="C67" s="17">
        <v>5</v>
      </c>
      <c r="D67" s="78" t="s">
        <v>12</v>
      </c>
      <c r="E67" s="17" t="str">
        <f>IFERROR(VLOOKUP(CONCATENATE($C67,"_",$D67),Reference!$J$162:$P$178,2,FALSE),"")</f>
        <v/>
      </c>
      <c r="F67" s="17" t="str">
        <f>IFERROR(VLOOKUP(CONCATENATE($C67,"_",$D67),Reference!$J$162:$P$178,3,FALSE),"")</f>
        <v/>
      </c>
      <c r="G67" s="17" t="str">
        <f>IFERROR(VLOOKUP(CONCATENATE($C67,"_",$D67),Reference!$J$162:$P$178,4,FALSE),"")</f>
        <v/>
      </c>
      <c r="H67" s="17" t="str">
        <f>IFERROR(VLOOKUP(CONCATENATE($C67,"_",$D67),Reference!$J$162:$P$178,5,FALSE),"")</f>
        <v/>
      </c>
      <c r="I67" s="17" t="str">
        <f>IFERROR(VLOOKUP(CONCATENATE($C67,"_",$D67),Reference!$J$162:$P$178,6,FALSE),"")</f>
        <v/>
      </c>
      <c r="J67" s="17" t="str">
        <f>IFERROR(VLOOKUP(CONCATENATE($C67,"_",$D67),Reference!$J$162:$P$178,7,FALSE),"")</f>
        <v/>
      </c>
      <c r="K67" s="17" t="str">
        <f>IF(ISBLANK(Participation!G33),"N/A",Participation!G33)</f>
        <v>N/A</v>
      </c>
      <c r="L67" s="78"/>
      <c r="M67" s="17" t="str">
        <f>IF(D67="Select_Assessment","N/A",IF(Participation!I33="N/A","N/A",IF(Participation!I33="No","N/A",IF(L67&lt;H67,"Does Not Meet",IF(L67&gt;=J67,"Exceeds",IF(AND(L67&gt;=H67,L67&lt;I67),"Approaching",IF(AND(L67&gt;=I67,L67&lt;J67),"Meets")))))))</f>
        <v>N/A</v>
      </c>
      <c r="N67" s="17" t="str">
        <f>IF(M67="N/A", "N/A", IF('Local Data'!L67&gt;=0, 4, "N/A"))</f>
        <v>N/A</v>
      </c>
      <c r="O67" s="19" t="str">
        <f>VLOOKUP(M67,Reference!$Q$1:$R$5,2,FALSE)</f>
        <v>N/A</v>
      </c>
    </row>
    <row r="68" spans="1:15" x14ac:dyDescent="0.3">
      <c r="A68" s="14" t="s">
        <v>23</v>
      </c>
      <c r="B68" s="17" t="s">
        <v>11</v>
      </c>
      <c r="C68" s="17">
        <v>6</v>
      </c>
      <c r="D68" s="78" t="s">
        <v>12</v>
      </c>
      <c r="E68" s="17" t="str">
        <f>IFERROR(VLOOKUP(CONCATENATE($C68,"_",$D68),Reference!$J$162:$P$178,2,FALSE),"")</f>
        <v/>
      </c>
      <c r="F68" s="17" t="str">
        <f>IFERROR(VLOOKUP(CONCATENATE($C68,"_",$D68),Reference!$J$162:$P$178,3,FALSE),"")</f>
        <v/>
      </c>
      <c r="G68" s="17" t="str">
        <f>IFERROR(VLOOKUP(CONCATENATE($C68,"_",$D68),Reference!$J$162:$P$178,4,FALSE),"")</f>
        <v/>
      </c>
      <c r="H68" s="17" t="str">
        <f>IFERROR(VLOOKUP(CONCATENATE($C68,"_",$D68),Reference!$J$162:$P$178,5,FALSE),"")</f>
        <v/>
      </c>
      <c r="I68" s="17" t="str">
        <f>IFERROR(VLOOKUP(CONCATENATE($C68,"_",$D68),Reference!$J$162:$P$178,6,FALSE),"")</f>
        <v/>
      </c>
      <c r="J68" s="17" t="str">
        <f>IFERROR(VLOOKUP(CONCATENATE($C68,"_",$D68),Reference!$J$162:$P$178,7,FALSE),"")</f>
        <v/>
      </c>
      <c r="K68" s="17" t="str">
        <f>IF(ISBLANK(Participation!G34),"N/A",Participation!G34)</f>
        <v>N/A</v>
      </c>
      <c r="L68" s="78"/>
      <c r="M68" s="17" t="str">
        <f>IF(D68="Select_Assessment","N/A",IF(Participation!I34="N/A","N/A",IF(Participation!I34="No","N/A",IF(L68&lt;H68,"Does Not Meet",IF(L68&gt;=J68,"Exceeds",IF(AND(L68&gt;=H68,L68&lt;I68),"Approaching",IF(AND(L68&gt;=I68,L68&lt;J68),"Meets")))))))</f>
        <v>N/A</v>
      </c>
      <c r="N68" s="17" t="str">
        <f>IF(M68="N/A", "N/A", IF('Local Data'!L68&gt;=0, 4, "N/A"))</f>
        <v>N/A</v>
      </c>
      <c r="O68" s="19" t="str">
        <f>VLOOKUP(M68,Reference!$Q$1:$R$5,2,FALSE)</f>
        <v>N/A</v>
      </c>
    </row>
    <row r="69" spans="1:15" x14ac:dyDescent="0.3">
      <c r="A69" s="14" t="s">
        <v>23</v>
      </c>
      <c r="B69" s="17" t="s">
        <v>11</v>
      </c>
      <c r="C69" s="17">
        <v>7</v>
      </c>
      <c r="D69" s="78" t="s">
        <v>12</v>
      </c>
      <c r="E69" s="17" t="str">
        <f>IFERROR(VLOOKUP(CONCATENATE($C69,"_",$D69),Reference!$J$162:$P$178,2,FALSE),"")</f>
        <v/>
      </c>
      <c r="F69" s="17" t="str">
        <f>IFERROR(VLOOKUP(CONCATENATE($C69,"_",$D69),Reference!$J$162:$P$178,3,FALSE),"")</f>
        <v/>
      </c>
      <c r="G69" s="17" t="str">
        <f>IFERROR(VLOOKUP(CONCATENATE($C69,"_",$D69),Reference!$J$162:$P$178,4,FALSE),"")</f>
        <v/>
      </c>
      <c r="H69" s="17" t="str">
        <f>IFERROR(VLOOKUP(CONCATENATE($C69,"_",$D69),Reference!$J$162:$P$178,5,FALSE),"")</f>
        <v/>
      </c>
      <c r="I69" s="17" t="str">
        <f>IFERROR(VLOOKUP(CONCATENATE($C69,"_",$D69),Reference!$J$162:$P$178,6,FALSE),"")</f>
        <v/>
      </c>
      <c r="J69" s="17" t="str">
        <f>IFERROR(VLOOKUP(CONCATENATE($C69,"_",$D69),Reference!$J$162:$P$178,7,FALSE),"")</f>
        <v/>
      </c>
      <c r="K69" s="17" t="str">
        <f>IF(ISBLANK(Participation!G35),"N/A",Participation!G35)</f>
        <v>N/A</v>
      </c>
      <c r="L69" s="78"/>
      <c r="M69" s="17" t="str">
        <f>IF(D69="Select_Assessment","N/A",IF(Participation!I35="N/A","N/A",IF(Participation!I35="No","N/A",IF(L69&lt;H69,"Does Not Meet",IF(L69&gt;=J69,"Exceeds",IF(AND(L69&gt;=H69,L69&lt;I69),"Approaching",IF(AND(L69&gt;=I69,L69&lt;J69),"Meets")))))))</f>
        <v>N/A</v>
      </c>
      <c r="N69" s="17" t="str">
        <f>IF(M69="N/A", "N/A", IF('Local Data'!L69&gt;=0, 4, "N/A"))</f>
        <v>N/A</v>
      </c>
      <c r="O69" s="19" t="str">
        <f>VLOOKUP(M69,Reference!$Q$1:$R$5,2,FALSE)</f>
        <v>N/A</v>
      </c>
    </row>
    <row r="70" spans="1:15" x14ac:dyDescent="0.3">
      <c r="A70" s="14" t="s">
        <v>23</v>
      </c>
      <c r="B70" s="17" t="s">
        <v>11</v>
      </c>
      <c r="C70" s="17">
        <v>8</v>
      </c>
      <c r="D70" s="78" t="s">
        <v>12</v>
      </c>
      <c r="E70" s="17" t="str">
        <f>IFERROR(VLOOKUP(CONCATENATE($C70,"_",$D70),Reference!$J$162:$P$178,2,FALSE),"")</f>
        <v/>
      </c>
      <c r="F70" s="17" t="str">
        <f>IFERROR(VLOOKUP(CONCATENATE($C70,"_",$D70),Reference!$J$162:$P$178,3,FALSE),"")</f>
        <v/>
      </c>
      <c r="G70" s="17" t="str">
        <f>IFERROR(VLOOKUP(CONCATENATE($C70,"_",$D70),Reference!$J$162:$P$178,4,FALSE),"")</f>
        <v/>
      </c>
      <c r="H70" s="17" t="str">
        <f>IFERROR(VLOOKUP(CONCATENATE($C70,"_",$D70),Reference!$J$162:$P$178,5,FALSE),"")</f>
        <v/>
      </c>
      <c r="I70" s="17" t="str">
        <f>IFERROR(VLOOKUP(CONCATENATE($C70,"_",$D70),Reference!$J$162:$P$178,6,FALSE),"")</f>
        <v/>
      </c>
      <c r="J70" s="17" t="str">
        <f>IFERROR(VLOOKUP(CONCATENATE($C70,"_",$D70),Reference!$J$162:$P$178,7,FALSE),"")</f>
        <v/>
      </c>
      <c r="K70" s="17" t="str">
        <f>IF(ISBLANK(Participation!G36),"N/A",Participation!G36)</f>
        <v>N/A</v>
      </c>
      <c r="L70" s="78"/>
      <c r="M70" s="17" t="str">
        <f>IF(D70="Select_Assessment","N/A",IF(Participation!I36="N/A","N/A",IF(Participation!I36="No","N/A",IF(L70&lt;H70,"Does Not Meet",IF(L70&gt;=J70,"Exceeds",IF(AND(L70&gt;=H70,L70&lt;I70),"Approaching",IF(AND(L70&gt;=I70,L70&lt;J70),"Meets")))))))</f>
        <v>N/A</v>
      </c>
      <c r="N70" s="17" t="str">
        <f>IF(M70="N/A", "N/A", IF('Local Data'!L70&gt;=0, 4, "N/A"))</f>
        <v>N/A</v>
      </c>
      <c r="O70" s="19" t="str">
        <f>VLOOKUP(M70,Reference!$Q$1:$R$5,2,FALSE)</f>
        <v>N/A</v>
      </c>
    </row>
    <row r="71" spans="1:15" x14ac:dyDescent="0.3">
      <c r="A71" s="14" t="s">
        <v>23</v>
      </c>
      <c r="B71" s="17" t="s">
        <v>11</v>
      </c>
      <c r="C71" s="17">
        <v>9</v>
      </c>
      <c r="D71" s="78" t="s">
        <v>12</v>
      </c>
      <c r="E71" s="17" t="str">
        <f>IFERROR(VLOOKUP(CONCATENATE($C71,"_",$D71),Reference!$J$162:$P$178,2,FALSE),"")</f>
        <v/>
      </c>
      <c r="F71" s="17" t="str">
        <f>IFERROR(VLOOKUP(CONCATENATE($C71,"_",$D71),Reference!$J$162:$P$178,3,FALSE),"")</f>
        <v/>
      </c>
      <c r="G71" s="17" t="str">
        <f>IFERROR(VLOOKUP(CONCATENATE($C71,"_",$D71),Reference!$J$162:$P$178,4,FALSE),"")</f>
        <v/>
      </c>
      <c r="H71" s="17" t="str">
        <f>IFERROR(VLOOKUP(CONCATENATE($C71,"_",$D71),Reference!$J$162:$P$178,5,FALSE),"")</f>
        <v/>
      </c>
      <c r="I71" s="17" t="str">
        <f>IFERROR(VLOOKUP(CONCATENATE($C71,"_",$D71),Reference!$J$162:$P$178,6,FALSE),"")</f>
        <v/>
      </c>
      <c r="J71" s="17" t="str">
        <f>IFERROR(VLOOKUP(CONCATENATE($C71,"_",$D71),Reference!$J$162:$P$178,7,FALSE),"")</f>
        <v/>
      </c>
      <c r="K71" s="17" t="str">
        <f>IF(ISBLANK(Participation!G37),"N/A",Participation!G37)</f>
        <v>N/A</v>
      </c>
      <c r="L71" s="78"/>
      <c r="M71" s="17" t="str">
        <f>IF(D71="Select_Assessment","N/A",IF(Participation!I37="N/A","N/A",IF(Participation!I37="No","N/A",IF(L71&lt;H71,"Does Not Meet",IF(L71&gt;=J71,"Exceeds",IF(AND(L71&gt;=H71,L71&lt;I71),"Approaching",IF(AND(L71&gt;=I71,L71&lt;J71),"Meets")))))))</f>
        <v>N/A</v>
      </c>
      <c r="N71" s="17" t="str">
        <f>IF(M71="N/A", "N/A", IF('Local Data'!L71&gt;=0, 4, "N/A"))</f>
        <v>N/A</v>
      </c>
      <c r="O71" s="19" t="str">
        <f>VLOOKUP(M71,Reference!$Q$1:$R$5,2,FALSE)</f>
        <v>N/A</v>
      </c>
    </row>
    <row r="72" spans="1:15" x14ac:dyDescent="0.3">
      <c r="A72" s="14" t="s">
        <v>23</v>
      </c>
      <c r="B72" s="17" t="s">
        <v>11</v>
      </c>
      <c r="C72" s="17">
        <v>10</v>
      </c>
      <c r="D72" s="78" t="s">
        <v>12</v>
      </c>
      <c r="E72" s="17" t="str">
        <f>IFERROR(VLOOKUP(CONCATENATE($C72,"_",$D72),Reference!$J$162:$P$178,2,FALSE),"")</f>
        <v/>
      </c>
      <c r="F72" s="17" t="str">
        <f>IFERROR(VLOOKUP(CONCATENATE($C72,"_",$D72),Reference!$J$162:$P$178,3,FALSE),"")</f>
        <v/>
      </c>
      <c r="G72" s="17" t="str">
        <f>IFERROR(VLOOKUP(CONCATENATE($C72,"_",$D72),Reference!$J$162:$P$178,4,FALSE),"")</f>
        <v/>
      </c>
      <c r="H72" s="17" t="str">
        <f>IFERROR(VLOOKUP(CONCATENATE($C72,"_",$D72),Reference!$J$162:$P$178,5,FALSE),"")</f>
        <v/>
      </c>
      <c r="I72" s="17" t="str">
        <f>IFERROR(VLOOKUP(CONCATENATE($C72,"_",$D72),Reference!$J$162:$P$178,6,FALSE),"")</f>
        <v/>
      </c>
      <c r="J72" s="17" t="str">
        <f>IFERROR(VLOOKUP(CONCATENATE($C72,"_",$D72),Reference!$J$162:$P$178,7,FALSE),"")</f>
        <v/>
      </c>
      <c r="K72" s="17" t="str">
        <f>IF(ISBLANK(Participation!G38),"N/A",Participation!G38)</f>
        <v>N/A</v>
      </c>
      <c r="L72" s="78"/>
      <c r="M72" s="17" t="str">
        <f>IF(D72="Select_Assessment","N/A",IF(Participation!I38="N/A","N/A",IF(Participation!I38="No","N/A",IF(L72&lt;H72,"Does Not Meet",IF(L72&gt;=J72,"Exceeds",IF(AND(L72&gt;=H72,L72&lt;I72),"Approaching",IF(AND(L72&gt;=I72,L72&lt;J72),"Meets")))))))</f>
        <v>N/A</v>
      </c>
      <c r="N72" s="17" t="str">
        <f>IF(M72="N/A", "N/A", IF('Local Data'!L72&gt;=0, 4, "N/A"))</f>
        <v>N/A</v>
      </c>
      <c r="O72" s="19" t="str">
        <f>VLOOKUP(M72,Reference!$Q$1:$R$5,2,FALSE)</f>
        <v>N/A</v>
      </c>
    </row>
    <row r="73" spans="1:15" ht="15" thickBot="1" x14ac:dyDescent="0.35">
      <c r="A73" s="20" t="s">
        <v>23</v>
      </c>
      <c r="B73" s="21" t="s">
        <v>11</v>
      </c>
      <c r="C73" s="21">
        <v>11</v>
      </c>
      <c r="D73" s="80" t="s">
        <v>12</v>
      </c>
      <c r="E73" s="21" t="str">
        <f>IFERROR(VLOOKUP(CONCATENATE($C73,"_",$D73),Reference!$J$162:$P$178,2,FALSE),"")</f>
        <v/>
      </c>
      <c r="F73" s="21" t="str">
        <f>IFERROR(VLOOKUP(CONCATENATE($C73,"_",$D73),Reference!$J$162:$P$178,3,FALSE),"")</f>
        <v/>
      </c>
      <c r="G73" s="21" t="str">
        <f>IFERROR(VLOOKUP(CONCATENATE($C73,"_",$D73),Reference!$J$162:$P$178,4,FALSE),"")</f>
        <v/>
      </c>
      <c r="H73" s="21" t="str">
        <f>IFERROR(VLOOKUP(CONCATENATE($C73,"_",$D73),Reference!$J$162:$P$178,5,FALSE),"")</f>
        <v/>
      </c>
      <c r="I73" s="21" t="str">
        <f>IFERROR(VLOOKUP(CONCATENATE($C73,"_",$D73),Reference!$J$162:$P$178,6,FALSE),"")</f>
        <v/>
      </c>
      <c r="J73" s="21" t="str">
        <f>IFERROR(VLOOKUP(CONCATENATE($C73,"_",$D73),Reference!$J$162:$P$178,7,FALSE),"")</f>
        <v/>
      </c>
      <c r="K73" s="21" t="str">
        <f>IF(ISBLANK(Participation!G39),"N/A",Participation!G39)</f>
        <v>N/A</v>
      </c>
      <c r="L73" s="80"/>
      <c r="M73" s="21" t="str">
        <f>IF(D73="Select_Assessment","N/A",IF(Participation!I39="N/A","N/A",IF(Participation!I39="No","N/A",IF(L73&lt;H73,"Does Not Meet",IF(L73&gt;=J73,"Exceeds",IF(AND(L73&gt;=H73,L73&lt;I73),"Approaching",IF(AND(L73&gt;=I73,L73&lt;J73),"Meets")))))))</f>
        <v>N/A</v>
      </c>
      <c r="N73" s="21" t="str">
        <f>IF(M73="N/A", "N/A", IF('Local Data'!L73&gt;=0, 4, "N/A"))</f>
        <v>N/A</v>
      </c>
      <c r="O73" s="22" t="str">
        <f>VLOOKUP(M73,Reference!$Q$1:$R$5,2,FALSE)</f>
        <v>N/A</v>
      </c>
    </row>
    <row r="75" spans="1:15" s="34" customFormat="1" ht="26.4" thickBot="1" x14ac:dyDescent="0.55000000000000004">
      <c r="A75" s="106" t="s">
        <v>106</v>
      </c>
      <c r="B75" s="106"/>
      <c r="C75" s="106"/>
      <c r="D75" s="106"/>
      <c r="E75" s="106"/>
      <c r="F75" s="106"/>
      <c r="G75" s="106"/>
      <c r="H75" s="106"/>
      <c r="I75" s="106"/>
      <c r="J75" s="106"/>
      <c r="K75" s="106"/>
      <c r="L75" s="106"/>
      <c r="M75" s="106"/>
      <c r="N75" s="106"/>
      <c r="O75" s="106"/>
    </row>
    <row r="76" spans="1:15" s="29" customFormat="1" ht="58.2" thickBot="1" x14ac:dyDescent="0.35">
      <c r="A76" s="39" t="s">
        <v>19</v>
      </c>
      <c r="B76" s="36" t="s">
        <v>6</v>
      </c>
      <c r="C76" s="36" t="s">
        <v>1</v>
      </c>
      <c r="D76" s="2" t="s">
        <v>111</v>
      </c>
      <c r="E76" s="36" t="s">
        <v>24</v>
      </c>
      <c r="F76" s="36" t="s">
        <v>2</v>
      </c>
      <c r="G76" s="36" t="s">
        <v>101</v>
      </c>
      <c r="H76" s="36" t="s">
        <v>26</v>
      </c>
      <c r="I76" s="36" t="s">
        <v>27</v>
      </c>
      <c r="J76" s="36" t="s">
        <v>28</v>
      </c>
      <c r="K76" s="36" t="s">
        <v>117</v>
      </c>
      <c r="L76" s="2" t="s">
        <v>102</v>
      </c>
      <c r="M76" s="36" t="s">
        <v>3</v>
      </c>
      <c r="N76" s="36" t="s">
        <v>29</v>
      </c>
      <c r="O76" s="38" t="s">
        <v>30</v>
      </c>
    </row>
    <row r="77" spans="1:15" x14ac:dyDescent="0.3">
      <c r="A77" s="7" t="s">
        <v>23</v>
      </c>
      <c r="B77" s="10" t="s">
        <v>22</v>
      </c>
      <c r="C77" s="10" t="s">
        <v>4</v>
      </c>
      <c r="D77" s="76" t="s">
        <v>12</v>
      </c>
      <c r="E77" s="10" t="str">
        <f>IFERROR(VLOOKUP(CONCATENATE($C77,"_",$D77),Reference!$A$242:$G$294,2,FALSE),"")</f>
        <v/>
      </c>
      <c r="F77" s="10" t="str">
        <f>IFERROR(VLOOKUP(CONCATENATE($C77,"_",$D77),Reference!$A$242:$G$294,3,FALSE),"")</f>
        <v/>
      </c>
      <c r="G77" s="10" t="str">
        <f>IFERROR(VLOOKUP(CONCATENATE($C77,"_",$D77),Reference!$A$242:$G$294,4,FALSE),"")</f>
        <v/>
      </c>
      <c r="H77" s="10" t="str">
        <f>IFERROR(VLOOKUP(CONCATENATE($C77,"_",$D77),Reference!$A$242:$G$294,5,FALSE),"")</f>
        <v/>
      </c>
      <c r="I77" s="10" t="str">
        <f>IFERROR(VLOOKUP(CONCATENATE($C77,"_",$D77),Reference!$A$242:$G$294,6,FALSE),"")</f>
        <v/>
      </c>
      <c r="J77" s="10" t="str">
        <f>IFERROR(VLOOKUP(CONCATENATE($C77,"_",$D77),Reference!$A$242:$G$294,7,FALSE),"")</f>
        <v/>
      </c>
      <c r="K77" s="10" t="str">
        <f>IF(ISBLANK(Participation!G41),"N/A",Participation!G41)</f>
        <v>N/A</v>
      </c>
      <c r="L77" s="76"/>
      <c r="M77" s="10" t="str">
        <f>IF('Local Data'!D77="Select_Assessment","N/A",IF(Participation!I41="N/A","N/A",IF(Participation!I41="No","N/A",IF(L77&lt;H77,"Does Not Meet",IF(L77&gt;=J77,"Exceeds",IF(AND(L77&gt;=H77,L77&lt;I77),"Approaching",IF(AND(L77&gt;=I77,L77&lt;J77),"Meets")))))))</f>
        <v>N/A</v>
      </c>
      <c r="N77" s="10" t="str">
        <f>IF(M77="N/A", "N/A", IF('Local Data'!L77&gt;=0, 4, "N/A"))</f>
        <v>N/A</v>
      </c>
      <c r="O77" s="12" t="str">
        <f>VLOOKUP(M77,Reference!$Q$1:$R$5,2,FALSE)</f>
        <v>N/A</v>
      </c>
    </row>
    <row r="78" spans="1:15" x14ac:dyDescent="0.3">
      <c r="A78" s="14" t="s">
        <v>23</v>
      </c>
      <c r="B78" s="17" t="s">
        <v>22</v>
      </c>
      <c r="C78" s="17">
        <v>1</v>
      </c>
      <c r="D78" s="78" t="s">
        <v>12</v>
      </c>
      <c r="E78" s="17" t="str">
        <f>IFERROR(VLOOKUP(CONCATENATE($C78,"_",$D78),Reference!$A$242:$G$294,2,FALSE),"")</f>
        <v/>
      </c>
      <c r="F78" s="17" t="str">
        <f>IFERROR(VLOOKUP(CONCATENATE($C78,"_",$D78),Reference!$A$242:$G$294,3,FALSE),"")</f>
        <v/>
      </c>
      <c r="G78" s="17" t="str">
        <f>IFERROR(VLOOKUP(CONCATENATE($C78,"_",$D78),Reference!$A$242:$G$294,4,FALSE),"")</f>
        <v/>
      </c>
      <c r="H78" s="17" t="str">
        <f>IFERROR(VLOOKUP(CONCATENATE($C78,"_",$D78),Reference!$A$242:$G$294,5,FALSE),"")</f>
        <v/>
      </c>
      <c r="I78" s="17" t="str">
        <f>IFERROR(VLOOKUP(CONCATENATE($C78,"_",$D78),Reference!$A$242:$G$294,6,FALSE),"")</f>
        <v/>
      </c>
      <c r="J78" s="17" t="str">
        <f>IFERROR(VLOOKUP(CONCATENATE($C78,"_",$D78),Reference!$A$242:$G$294,7,FALSE),"")</f>
        <v/>
      </c>
      <c r="K78" s="17" t="str">
        <f>IF(ISBLANK(Participation!G42),"N/A",Participation!G42)</f>
        <v>N/A</v>
      </c>
      <c r="L78" s="78"/>
      <c r="M78" s="17" t="str">
        <f>IF('Local Data'!D78="Select_Assessment","N/A",IF(Participation!I42="N/A","N/A",IF(Participation!I42="No","N/A",IF(L78&lt;H78,"Does Not Meet",IF(L78&gt;=J78,"Exceeds",IF(AND(L78&gt;=H78,L78&lt;I78),"Approaching",IF(AND(L78&gt;=I78,L78&lt;J78),"Meets")))))))</f>
        <v>N/A</v>
      </c>
      <c r="N78" s="17" t="str">
        <f>IF(M78="N/A", "N/A", IF('Local Data'!L78&gt;=0, 4, "N/A"))</f>
        <v>N/A</v>
      </c>
      <c r="O78" s="19" t="str">
        <f>VLOOKUP(M78,Reference!$Q$1:$R$5,2,FALSE)</f>
        <v>N/A</v>
      </c>
    </row>
    <row r="79" spans="1:15" x14ac:dyDescent="0.3">
      <c r="A79" s="14" t="s">
        <v>23</v>
      </c>
      <c r="B79" s="17" t="s">
        <v>22</v>
      </c>
      <c r="C79" s="17">
        <v>2</v>
      </c>
      <c r="D79" s="78" t="s">
        <v>12</v>
      </c>
      <c r="E79" s="17" t="str">
        <f>IFERROR(VLOOKUP(CONCATENATE($C79,"_",$D79),Reference!$A$242:$G$294,2,FALSE),"")</f>
        <v/>
      </c>
      <c r="F79" s="17" t="str">
        <f>IFERROR(VLOOKUP(CONCATENATE($C79,"_",$D79),Reference!$A$242:$G$294,3,FALSE),"")</f>
        <v/>
      </c>
      <c r="G79" s="17" t="str">
        <f>IFERROR(VLOOKUP(CONCATENATE($C79,"_",$D79),Reference!$A$242:$G$294,4,FALSE),"")</f>
        <v/>
      </c>
      <c r="H79" s="17" t="str">
        <f>IFERROR(VLOOKUP(CONCATENATE($C79,"_",$D79),Reference!$A$242:$G$294,5,FALSE),"")</f>
        <v/>
      </c>
      <c r="I79" s="17" t="str">
        <f>IFERROR(VLOOKUP(CONCATENATE($C79,"_",$D79),Reference!$A$242:$G$294,6,FALSE),"")</f>
        <v/>
      </c>
      <c r="J79" s="17" t="str">
        <f>IFERROR(VLOOKUP(CONCATENATE($C79,"_",$D79),Reference!$A$242:$G$294,7,FALSE),"")</f>
        <v/>
      </c>
      <c r="K79" s="17" t="str">
        <f>IF(ISBLANK(Participation!G43),"N/A",Participation!G43)</f>
        <v>N/A</v>
      </c>
      <c r="L79" s="78"/>
      <c r="M79" s="17" t="str">
        <f>IF('Local Data'!D79="Select_Assessment","N/A",IF(Participation!I43="N/A","N/A",IF(Participation!I43="No","N/A",IF(L79&lt;H79,"Does Not Meet",IF(L79&gt;=J79,"Exceeds",IF(AND(L79&gt;=H79,L79&lt;I79),"Approaching",IF(AND(L79&gt;=I79,L79&lt;J79),"Meets")))))))</f>
        <v>N/A</v>
      </c>
      <c r="N79" s="17" t="str">
        <f>IF(M79="N/A", "N/A", IF('Local Data'!L79&gt;=0, 4, "N/A"))</f>
        <v>N/A</v>
      </c>
      <c r="O79" s="19" t="str">
        <f>VLOOKUP(M79,Reference!$Q$1:$R$5,2,FALSE)</f>
        <v>N/A</v>
      </c>
    </row>
    <row r="80" spans="1:15" x14ac:dyDescent="0.3">
      <c r="A80" s="14" t="s">
        <v>23</v>
      </c>
      <c r="B80" s="17" t="s">
        <v>22</v>
      </c>
      <c r="C80" s="17">
        <v>3</v>
      </c>
      <c r="D80" s="78" t="s">
        <v>12</v>
      </c>
      <c r="E80" s="17" t="str">
        <f>IFERROR(VLOOKUP(CONCATENATE($C80,"_",$D80),Reference!$A$242:$G$294,2,FALSE),"")</f>
        <v/>
      </c>
      <c r="F80" s="17" t="str">
        <f>IFERROR(VLOOKUP(CONCATENATE($C80,"_",$D80),Reference!$A$242:$G$294,3,FALSE),"")</f>
        <v/>
      </c>
      <c r="G80" s="17" t="str">
        <f>IFERROR(VLOOKUP(CONCATENATE($C80,"_",$D80),Reference!$A$242:$G$294,4,FALSE),"")</f>
        <v/>
      </c>
      <c r="H80" s="17" t="str">
        <f>IFERROR(VLOOKUP(CONCATENATE($C80,"_",$D80),Reference!$A$242:$G$294,5,FALSE),"")</f>
        <v/>
      </c>
      <c r="I80" s="17" t="str">
        <f>IFERROR(VLOOKUP(CONCATENATE($C80,"_",$D80),Reference!$A$242:$G$294,6,FALSE),"")</f>
        <v/>
      </c>
      <c r="J80" s="17" t="str">
        <f>IFERROR(VLOOKUP(CONCATENATE($C80,"_",$D80),Reference!$A$242:$G$294,7,FALSE),"")</f>
        <v/>
      </c>
      <c r="K80" s="17" t="str">
        <f>IF(ISBLANK(Participation!G44),"N/A",Participation!G44)</f>
        <v>N/A</v>
      </c>
      <c r="L80" s="78"/>
      <c r="M80" s="17" t="str">
        <f>IF('Local Data'!D80="Select_Assessment","N/A",IF(Participation!I44="N/A","N/A",IF(Participation!I44="No","N/A",IF(L80&lt;H80,"Does Not Meet",IF(L80&gt;=J80,"Exceeds",IF(AND(L80&gt;=H80,L80&lt;I80),"Approaching",IF(AND(L80&gt;=I80,L80&lt;J80),"Meets")))))))</f>
        <v>N/A</v>
      </c>
      <c r="N80" s="17" t="str">
        <f>IF(M80="N/A", "N/A", IF('Local Data'!L80&gt;=0, 4, "N/A"))</f>
        <v>N/A</v>
      </c>
      <c r="O80" s="19" t="str">
        <f>VLOOKUP(M80,Reference!$Q$1:$R$5,2,FALSE)</f>
        <v>N/A</v>
      </c>
    </row>
    <row r="81" spans="1:15" x14ac:dyDescent="0.3">
      <c r="A81" s="14" t="s">
        <v>23</v>
      </c>
      <c r="B81" s="17" t="s">
        <v>22</v>
      </c>
      <c r="C81" s="17">
        <v>4</v>
      </c>
      <c r="D81" s="78" t="s">
        <v>12</v>
      </c>
      <c r="E81" s="17" t="str">
        <f>IFERROR(VLOOKUP(CONCATENATE($C81,"_",$D81),Reference!$A$242:$G$294,2,FALSE),"")</f>
        <v/>
      </c>
      <c r="F81" s="17" t="str">
        <f>IFERROR(VLOOKUP(CONCATENATE($C81,"_",$D81),Reference!$A$242:$G$294,3,FALSE),"")</f>
        <v/>
      </c>
      <c r="G81" s="17" t="str">
        <f>IFERROR(VLOOKUP(CONCATENATE($C81,"_",$D81),Reference!$A$242:$G$294,4,FALSE),"")</f>
        <v/>
      </c>
      <c r="H81" s="17" t="str">
        <f>IFERROR(VLOOKUP(CONCATENATE($C81,"_",$D81),Reference!$A$242:$G$294,5,FALSE),"")</f>
        <v/>
      </c>
      <c r="I81" s="17" t="str">
        <f>IFERROR(VLOOKUP(CONCATENATE($C81,"_",$D81),Reference!$A$242:$G$294,6,FALSE),"")</f>
        <v/>
      </c>
      <c r="J81" s="17" t="str">
        <f>IFERROR(VLOOKUP(CONCATENATE($C81,"_",$D81),Reference!$A$242:$G$294,7,FALSE),"")</f>
        <v/>
      </c>
      <c r="K81" s="17" t="str">
        <f>IF(ISBLANK(Participation!G45),"N/A",Participation!G45)</f>
        <v>N/A</v>
      </c>
      <c r="L81" s="78"/>
      <c r="M81" s="17" t="str">
        <f>IF('Local Data'!D81="Select_Assessment","N/A",IF(Participation!I45="N/A","N/A",IF(Participation!I45="No","N/A",IF(L81&lt;H81,"Does Not Meet",IF(L81&gt;=J81,"Exceeds",IF(AND(L81&gt;=H81,L81&lt;I81),"Approaching",IF(AND(L81&gt;=I81,L81&lt;J81),"Meets")))))))</f>
        <v>N/A</v>
      </c>
      <c r="N81" s="17" t="str">
        <f>IF(M81="N/A", "N/A", IF('Local Data'!L81&gt;=0, 4, "N/A"))</f>
        <v>N/A</v>
      </c>
      <c r="O81" s="19" t="str">
        <f>VLOOKUP(M81,Reference!$Q$1:$R$5,2,FALSE)</f>
        <v>N/A</v>
      </c>
    </row>
    <row r="82" spans="1:15" x14ac:dyDescent="0.3">
      <c r="A82" s="14" t="s">
        <v>23</v>
      </c>
      <c r="B82" s="17" t="s">
        <v>22</v>
      </c>
      <c r="C82" s="17">
        <v>5</v>
      </c>
      <c r="D82" s="78" t="s">
        <v>12</v>
      </c>
      <c r="E82" s="17" t="str">
        <f>IFERROR(VLOOKUP(CONCATENATE($C82,"_",$D82),Reference!$A$242:$G$294,2,FALSE),"")</f>
        <v/>
      </c>
      <c r="F82" s="17" t="str">
        <f>IFERROR(VLOOKUP(CONCATENATE($C82,"_",$D82),Reference!$A$242:$G$294,3,FALSE),"")</f>
        <v/>
      </c>
      <c r="G82" s="17" t="str">
        <f>IFERROR(VLOOKUP(CONCATENATE($C82,"_",$D82),Reference!$A$242:$G$294,4,FALSE),"")</f>
        <v/>
      </c>
      <c r="H82" s="17" t="str">
        <f>IFERROR(VLOOKUP(CONCATENATE($C82,"_",$D82),Reference!$A$242:$G$294,5,FALSE),"")</f>
        <v/>
      </c>
      <c r="I82" s="17" t="str">
        <f>IFERROR(VLOOKUP(CONCATENATE($C82,"_",$D82),Reference!$A$242:$G$294,6,FALSE),"")</f>
        <v/>
      </c>
      <c r="J82" s="17" t="str">
        <f>IFERROR(VLOOKUP(CONCATENATE($C82,"_",$D82),Reference!$A$242:$G$294,7,FALSE),"")</f>
        <v/>
      </c>
      <c r="K82" s="17" t="str">
        <f>IF(ISBLANK(Participation!G46),"N/A",Participation!G46)</f>
        <v>N/A</v>
      </c>
      <c r="L82" s="78"/>
      <c r="M82" s="17" t="str">
        <f>IF('Local Data'!D82="Select_Assessment","N/A",IF(Participation!I46="N/A","N/A",IF(Participation!I46="No","N/A",IF(L82&lt;H82,"Does Not Meet",IF(L82&gt;=J82,"Exceeds",IF(AND(L82&gt;=H82,L82&lt;I82),"Approaching",IF(AND(L82&gt;=I82,L82&lt;J82),"Meets")))))))</f>
        <v>N/A</v>
      </c>
      <c r="N82" s="17" t="str">
        <f>IF(M82="N/A", "N/A", IF('Local Data'!L82&gt;=0, 4, "N/A"))</f>
        <v>N/A</v>
      </c>
      <c r="O82" s="19" t="str">
        <f>VLOOKUP(M82,Reference!$Q$1:$R$5,2,FALSE)</f>
        <v>N/A</v>
      </c>
    </row>
    <row r="83" spans="1:15" x14ac:dyDescent="0.3">
      <c r="A83" s="14" t="s">
        <v>23</v>
      </c>
      <c r="B83" s="17" t="s">
        <v>22</v>
      </c>
      <c r="C83" s="17">
        <v>6</v>
      </c>
      <c r="D83" s="78" t="s">
        <v>12</v>
      </c>
      <c r="E83" s="17" t="str">
        <f>IFERROR(VLOOKUP(CONCATENATE($C83,"_",$D83),Reference!$A$242:$G$294,2,FALSE),"")</f>
        <v/>
      </c>
      <c r="F83" s="17" t="str">
        <f>IFERROR(VLOOKUP(CONCATENATE($C83,"_",$D83),Reference!$A$242:$G$294,3,FALSE),"")</f>
        <v/>
      </c>
      <c r="G83" s="17" t="str">
        <f>IFERROR(VLOOKUP(CONCATENATE($C83,"_",$D83),Reference!$A$242:$G$294,4,FALSE),"")</f>
        <v/>
      </c>
      <c r="H83" s="17" t="str">
        <f>IFERROR(VLOOKUP(CONCATENATE($C83,"_",$D83),Reference!$A$242:$G$294,5,FALSE),"")</f>
        <v/>
      </c>
      <c r="I83" s="17" t="str">
        <f>IFERROR(VLOOKUP(CONCATENATE($C83,"_",$D83),Reference!$A$242:$G$294,6,FALSE),"")</f>
        <v/>
      </c>
      <c r="J83" s="17" t="str">
        <f>IFERROR(VLOOKUP(CONCATENATE($C83,"_",$D83),Reference!$A$242:$G$294,7,FALSE),"")</f>
        <v/>
      </c>
      <c r="K83" s="17" t="str">
        <f>IF(ISBLANK(Participation!G47),"N/A",Participation!G47)</f>
        <v>N/A</v>
      </c>
      <c r="L83" s="78"/>
      <c r="M83" s="17" t="str">
        <f>IF('Local Data'!D83="Select_Assessment","N/A",IF(Participation!I47="N/A","N/A",IF(Participation!I47="No","N/A",IF(L83&lt;H83,"Does Not Meet",IF(L83&gt;=J83,"Exceeds",IF(AND(L83&gt;=H83,L83&lt;I83),"Approaching",IF(AND(L83&gt;=I83,L83&lt;J83),"Meets")))))))</f>
        <v>N/A</v>
      </c>
      <c r="N83" s="17" t="str">
        <f>IF(M83="N/A", "N/A", IF('Local Data'!L83&gt;=0, 4, "N/A"))</f>
        <v>N/A</v>
      </c>
      <c r="O83" s="19" t="str">
        <f>VLOOKUP(M83,Reference!$Q$1:$R$5,2,FALSE)</f>
        <v>N/A</v>
      </c>
    </row>
    <row r="84" spans="1:15" x14ac:dyDescent="0.3">
      <c r="A84" s="14" t="s">
        <v>23</v>
      </c>
      <c r="B84" s="17" t="s">
        <v>22</v>
      </c>
      <c r="C84" s="17">
        <v>7</v>
      </c>
      <c r="D84" s="78" t="s">
        <v>12</v>
      </c>
      <c r="E84" s="17" t="str">
        <f>IFERROR(VLOOKUP(CONCATENATE($C84,"_",$D84),Reference!$A$242:$G$294,2,FALSE),"")</f>
        <v/>
      </c>
      <c r="F84" s="17" t="str">
        <f>IFERROR(VLOOKUP(CONCATENATE($C84,"_",$D84),Reference!$A$242:$G$294,3,FALSE),"")</f>
        <v/>
      </c>
      <c r="G84" s="17" t="str">
        <f>IFERROR(VLOOKUP(CONCATENATE($C84,"_",$D84),Reference!$A$242:$G$294,4,FALSE),"")</f>
        <v/>
      </c>
      <c r="H84" s="17" t="str">
        <f>IFERROR(VLOOKUP(CONCATENATE($C84,"_",$D84),Reference!$A$242:$G$294,5,FALSE),"")</f>
        <v/>
      </c>
      <c r="I84" s="17" t="str">
        <f>IFERROR(VLOOKUP(CONCATENATE($C84,"_",$D84),Reference!$A$242:$G$294,6,FALSE),"")</f>
        <v/>
      </c>
      <c r="J84" s="17" t="str">
        <f>IFERROR(VLOOKUP(CONCATENATE($C84,"_",$D84),Reference!$A$242:$G$294,7,FALSE),"")</f>
        <v/>
      </c>
      <c r="K84" s="17" t="str">
        <f>IF(ISBLANK(Participation!G48),"N/A",Participation!G48)</f>
        <v>N/A</v>
      </c>
      <c r="L84" s="78"/>
      <c r="M84" s="17" t="str">
        <f>IF('Local Data'!D84="Select_Assessment","N/A",IF(Participation!I48="N/A","N/A",IF(Participation!I48="No","N/A",IF(L84&lt;H84,"Does Not Meet",IF(L84&gt;=J84,"Exceeds",IF(AND(L84&gt;=H84,L84&lt;I84),"Approaching",IF(AND(L84&gt;=I84,L84&lt;J84),"Meets")))))))</f>
        <v>N/A</v>
      </c>
      <c r="N84" s="17" t="str">
        <f>IF(M84="N/A", "N/A", IF('Local Data'!L84&gt;=0, 4, "N/A"))</f>
        <v>N/A</v>
      </c>
      <c r="O84" s="19" t="str">
        <f>VLOOKUP(M84,Reference!$Q$1:$R$5,2,FALSE)</f>
        <v>N/A</v>
      </c>
    </row>
    <row r="85" spans="1:15" x14ac:dyDescent="0.3">
      <c r="A85" s="14" t="s">
        <v>23</v>
      </c>
      <c r="B85" s="17" t="s">
        <v>22</v>
      </c>
      <c r="C85" s="17">
        <v>8</v>
      </c>
      <c r="D85" s="78" t="s">
        <v>12</v>
      </c>
      <c r="E85" s="17" t="str">
        <f>IFERROR(VLOOKUP(CONCATENATE($C85,"_",$D85),Reference!$A$242:$G$294,2,FALSE),"")</f>
        <v/>
      </c>
      <c r="F85" s="17" t="str">
        <f>IFERROR(VLOOKUP(CONCATENATE($C85,"_",$D85),Reference!$A$242:$G$294,3,FALSE),"")</f>
        <v/>
      </c>
      <c r="G85" s="17" t="str">
        <f>IFERROR(VLOOKUP(CONCATENATE($C85,"_",$D85),Reference!$A$242:$G$294,4,FALSE),"")</f>
        <v/>
      </c>
      <c r="H85" s="17" t="str">
        <f>IFERROR(VLOOKUP(CONCATENATE($C85,"_",$D85),Reference!$A$242:$G$294,5,FALSE),"")</f>
        <v/>
      </c>
      <c r="I85" s="17" t="str">
        <f>IFERROR(VLOOKUP(CONCATENATE($C85,"_",$D85),Reference!$A$242:$G$294,6,FALSE),"")</f>
        <v/>
      </c>
      <c r="J85" s="17" t="str">
        <f>IFERROR(VLOOKUP(CONCATENATE($C85,"_",$D85),Reference!$A$242:$G$294,7,FALSE),"")</f>
        <v/>
      </c>
      <c r="K85" s="17" t="str">
        <f>IF(ISBLANK(Participation!G49),"N/A",Participation!G49)</f>
        <v>N/A</v>
      </c>
      <c r="L85" s="78"/>
      <c r="M85" s="17" t="str">
        <f>IF('Local Data'!D85="Select_Assessment","N/A",IF(Participation!I49="N/A","N/A",IF(Participation!I49="No","N/A",IF(L85&lt;H85,"Does Not Meet",IF(L85&gt;=J85,"Exceeds",IF(AND(L85&gt;=H85,L85&lt;I85),"Approaching",IF(AND(L85&gt;=I85,L85&lt;J85),"Meets")))))))</f>
        <v>N/A</v>
      </c>
      <c r="N85" s="17" t="str">
        <f>IF(M85="N/A", "N/A", IF('Local Data'!L85&gt;=0, 4, "N/A"))</f>
        <v>N/A</v>
      </c>
      <c r="O85" s="19" t="str">
        <f>VLOOKUP(M85,Reference!$Q$1:$R$5,2,FALSE)</f>
        <v>N/A</v>
      </c>
    </row>
    <row r="86" spans="1:15" x14ac:dyDescent="0.3">
      <c r="A86" s="14" t="s">
        <v>23</v>
      </c>
      <c r="B86" s="17" t="s">
        <v>22</v>
      </c>
      <c r="C86" s="17">
        <v>9</v>
      </c>
      <c r="D86" s="78" t="s">
        <v>12</v>
      </c>
      <c r="E86" s="17" t="str">
        <f>IFERROR(VLOOKUP(CONCATENATE($C86,"_",$D86),Reference!$A$242:$G$294,2,FALSE),"")</f>
        <v/>
      </c>
      <c r="F86" s="17" t="str">
        <f>IFERROR(VLOOKUP(CONCATENATE($C86,"_",$D86),Reference!$A$242:$G$294,3,FALSE),"")</f>
        <v/>
      </c>
      <c r="G86" s="17" t="str">
        <f>IFERROR(VLOOKUP(CONCATENATE($C86,"_",$D86),Reference!$A$242:$G$294,4,FALSE),"")</f>
        <v/>
      </c>
      <c r="H86" s="17" t="str">
        <f>IFERROR(VLOOKUP(CONCATENATE($C86,"_",$D86),Reference!$A$242:$G$294,5,FALSE),"")</f>
        <v/>
      </c>
      <c r="I86" s="17" t="str">
        <f>IFERROR(VLOOKUP(CONCATENATE($C86,"_",$D86),Reference!$A$242:$G$294,6,FALSE),"")</f>
        <v/>
      </c>
      <c r="J86" s="17" t="str">
        <f>IFERROR(VLOOKUP(CONCATENATE($C86,"_",$D86),Reference!$A$242:$G$294,7,FALSE),"")</f>
        <v/>
      </c>
      <c r="K86" s="17" t="str">
        <f>IF(ISBLANK(Participation!G50),"N/A",Participation!G50)</f>
        <v>N/A</v>
      </c>
      <c r="L86" s="78"/>
      <c r="M86" s="17" t="str">
        <f>IF('Local Data'!D86="Select_Assessment","N/A",IF(Participation!I50="N/A","N/A",IF(Participation!I50="No","N/A",IF(L86&lt;H86,"Does Not Meet",IF(L86&gt;=J86,"Exceeds",IF(AND(L86&gt;=H86,L86&lt;I86),"Approaching",IF(AND(L86&gt;=I86,L86&lt;J86),"Meets")))))))</f>
        <v>N/A</v>
      </c>
      <c r="N86" s="17" t="str">
        <f>IF(M86="N/A", "N/A", IF('Local Data'!L86&gt;=0, 4, "N/A"))</f>
        <v>N/A</v>
      </c>
      <c r="O86" s="19" t="str">
        <f>VLOOKUP(M86,Reference!$Q$1:$R$5,2,FALSE)</f>
        <v>N/A</v>
      </c>
    </row>
    <row r="87" spans="1:15" x14ac:dyDescent="0.3">
      <c r="A87" s="14" t="s">
        <v>23</v>
      </c>
      <c r="B87" s="17" t="s">
        <v>22</v>
      </c>
      <c r="C87" s="17">
        <v>10</v>
      </c>
      <c r="D87" s="78" t="s">
        <v>12</v>
      </c>
      <c r="E87" s="17" t="str">
        <f>IFERROR(VLOOKUP(CONCATENATE($C87,"_",$D87),Reference!$A$242:$G$294,2,FALSE),"")</f>
        <v/>
      </c>
      <c r="F87" s="17" t="str">
        <f>IFERROR(VLOOKUP(CONCATENATE($C87,"_",$D87),Reference!$A$242:$G$294,3,FALSE),"")</f>
        <v/>
      </c>
      <c r="G87" s="17" t="str">
        <f>IFERROR(VLOOKUP(CONCATENATE($C87,"_",$D87),Reference!$A$242:$G$294,4,FALSE),"")</f>
        <v/>
      </c>
      <c r="H87" s="17" t="str">
        <f>IFERROR(VLOOKUP(CONCATENATE($C87,"_",$D87),Reference!$A$242:$G$294,5,FALSE),"")</f>
        <v/>
      </c>
      <c r="I87" s="17" t="str">
        <f>IFERROR(VLOOKUP(CONCATENATE($C87,"_",$D87),Reference!$A$242:$G$294,6,FALSE),"")</f>
        <v/>
      </c>
      <c r="J87" s="17" t="str">
        <f>IFERROR(VLOOKUP(CONCATENATE($C87,"_",$D87),Reference!$A$242:$G$294,7,FALSE),"")</f>
        <v/>
      </c>
      <c r="K87" s="17" t="str">
        <f>IF(ISBLANK(Participation!G51),"N/A",Participation!G51)</f>
        <v>N/A</v>
      </c>
      <c r="L87" s="78"/>
      <c r="M87" s="17" t="str">
        <f>IF('Local Data'!D87="Select_Assessment","N/A",IF(Participation!I51="N/A","N/A",IF(Participation!I51="No","N/A",IF(L87&lt;H87,"Does Not Meet",IF(L87&gt;=J87,"Exceeds",IF(AND(L87&gt;=H87,L87&lt;I87),"Approaching",IF(AND(L87&gt;=I87,L87&lt;J87),"Meets")))))))</f>
        <v>N/A</v>
      </c>
      <c r="N87" s="17" t="str">
        <f>IF(M87="N/A", "N/A", IF('Local Data'!L87&gt;=0, 4, "N/A"))</f>
        <v>N/A</v>
      </c>
      <c r="O87" s="19" t="str">
        <f>VLOOKUP(M87,Reference!$Q$1:$R$5,2,FALSE)</f>
        <v>N/A</v>
      </c>
    </row>
    <row r="88" spans="1:15" x14ac:dyDescent="0.3">
      <c r="A88" s="14" t="s">
        <v>23</v>
      </c>
      <c r="B88" s="17" t="s">
        <v>22</v>
      </c>
      <c r="C88" s="17">
        <v>11</v>
      </c>
      <c r="D88" s="78" t="s">
        <v>12</v>
      </c>
      <c r="E88" s="17" t="str">
        <f>IFERROR(VLOOKUP(CONCATENATE($C88,"_",$D88),Reference!$A$242:$G$294,2,FALSE),"")</f>
        <v/>
      </c>
      <c r="F88" s="17" t="str">
        <f>IFERROR(VLOOKUP(CONCATENATE($C88,"_",$D88),Reference!$A$242:$G$294,3,FALSE),"")</f>
        <v/>
      </c>
      <c r="G88" s="17" t="str">
        <f>IFERROR(VLOOKUP(CONCATENATE($C88,"_",$D88),Reference!$A$242:$G$294,4,FALSE),"")</f>
        <v/>
      </c>
      <c r="H88" s="17" t="str">
        <f>IFERROR(VLOOKUP(CONCATENATE($C88,"_",$D88),Reference!$A$242:$G$294,5,FALSE),"")</f>
        <v/>
      </c>
      <c r="I88" s="17" t="str">
        <f>IFERROR(VLOOKUP(CONCATENATE($C88,"_",$D88),Reference!$A$242:$G$294,6,FALSE),"")</f>
        <v/>
      </c>
      <c r="J88" s="17" t="str">
        <f>IFERROR(VLOOKUP(CONCATENATE($C88,"_",$D88),Reference!$A$242:$G$294,7,FALSE),"")</f>
        <v/>
      </c>
      <c r="K88" s="17" t="str">
        <f>IF(ISBLANK(Participation!G52),"N/A",Participation!G52)</f>
        <v>N/A</v>
      </c>
      <c r="L88" s="78"/>
      <c r="M88" s="17" t="str">
        <f>IF('Local Data'!D88="Select_Assessment","N/A",IF(Participation!I52="N/A","N/A",IF(Participation!I52="No","N/A",IF(L88&lt;H88,"Does Not Meet",IF(L88&gt;=J88,"Exceeds",IF(AND(L88&gt;=H88,L88&lt;I88),"Approaching",IF(AND(L88&gt;=I88,L88&lt;J88),"Meets")))))))</f>
        <v>N/A</v>
      </c>
      <c r="N88" s="17" t="str">
        <f>IF(M88="N/A", "N/A", IF('Local Data'!L88&gt;=0, 4, "N/A"))</f>
        <v>N/A</v>
      </c>
      <c r="O88" s="19" t="str">
        <f>VLOOKUP(M88,Reference!$Q$1:$R$5,2,FALSE)</f>
        <v>N/A</v>
      </c>
    </row>
    <row r="89" spans="1:15" ht="15" thickBot="1" x14ac:dyDescent="0.35">
      <c r="A89" s="20" t="s">
        <v>23</v>
      </c>
      <c r="B89" s="21" t="s">
        <v>22</v>
      </c>
      <c r="C89" s="21">
        <v>12</v>
      </c>
      <c r="D89" s="80" t="s">
        <v>12</v>
      </c>
      <c r="E89" s="21" t="str">
        <f>IFERROR(VLOOKUP(CONCATENATE($C89,"_",$D89),Reference!$A$242:$G$294,2,FALSE),"")</f>
        <v/>
      </c>
      <c r="F89" s="21" t="str">
        <f>IFERROR(VLOOKUP(CONCATENATE($C89,"_",$D89),Reference!$A$242:$G$294,3,FALSE),"")</f>
        <v/>
      </c>
      <c r="G89" s="21" t="str">
        <f>IFERROR(VLOOKUP(CONCATENATE($C89,"_",$D89),Reference!$A$242:$G$294,4,FALSE),"")</f>
        <v/>
      </c>
      <c r="H89" s="21" t="str">
        <f>IFERROR(VLOOKUP(CONCATENATE($C89,"_",$D89),Reference!$A$242:$G$294,5,FALSE),"")</f>
        <v/>
      </c>
      <c r="I89" s="21" t="str">
        <f>IFERROR(VLOOKUP(CONCATENATE($C89,"_",$D89),Reference!$A$242:$G$294,6,FALSE),"")</f>
        <v/>
      </c>
      <c r="J89" s="21" t="str">
        <f>IFERROR(VLOOKUP(CONCATENATE($C89,"_",$D89),Reference!$A$242:$G$294,7,FALSE),"")</f>
        <v/>
      </c>
      <c r="K89" s="21" t="str">
        <f>IF(ISBLANK(Participation!G53),"N/A",Participation!G53)</f>
        <v>N/A</v>
      </c>
      <c r="L89" s="80"/>
      <c r="M89" s="21" t="str">
        <f>IF('Local Data'!D89="Select_Assessment","N/A",IF(Participation!I53="N/A","N/A",IF(Participation!I53="No","N/A",IF(L89&lt;H89,"Does Not Meet",IF(L89&gt;=J89,"Exceeds",IF(AND(L89&gt;=H89,L89&lt;I89),"Approaching",IF(AND(L89&gt;=I89,L89&lt;J89),"Meets")))))))</f>
        <v>N/A</v>
      </c>
      <c r="N89" s="21" t="str">
        <f>IF(M89="N/A", "N/A", IF('Local Data'!L89&gt;=0, 4, "N/A"))</f>
        <v>N/A</v>
      </c>
      <c r="O89" s="22" t="str">
        <f>VLOOKUP(M89,Reference!$Q$1:$R$5,2,FALSE)</f>
        <v>N/A</v>
      </c>
    </row>
  </sheetData>
  <sheetProtection algorithmName="SHA-512" hashValue="3NqM/oXwTWMhvF3B56pH/94f1rDXxmXQn3DyWYXjy2hlCEPX2J1ooK0tJfSAtFsFjCToDKc5Lhnpdha8b+uwvg==" saltValue="zpkZ6dQNNDmyf+M7jQPMRA==" spinCount="100000" sheet="1" objects="1" scenarios="1"/>
  <mergeCells count="6">
    <mergeCell ref="A75:O75"/>
    <mergeCell ref="A1:O1"/>
    <mergeCell ref="A17:O17"/>
    <mergeCell ref="A30:O30"/>
    <mergeCell ref="A46:O46"/>
    <mergeCell ref="A62:O62"/>
  </mergeCells>
  <conditionalFormatting sqref="M3:M16 M19:M29 M32:M45 M48:M61 M64:M74 M77:M89">
    <cfRule type="containsText" dxfId="23" priority="9" operator="containsText" text="Exceeds">
      <formula>NOT(ISERROR(SEARCH("Exceeds",M3)))</formula>
    </cfRule>
    <cfRule type="containsText" dxfId="22" priority="10" operator="containsText" text="Meets">
      <formula>NOT(ISERROR(SEARCH("Meets",M3)))</formula>
    </cfRule>
    <cfRule type="containsText" dxfId="21" priority="11" operator="containsText" text="Approaching">
      <formula>NOT(ISERROR(SEARCH("Approaching",M3)))</formula>
    </cfRule>
    <cfRule type="containsText" dxfId="20" priority="12" operator="containsText" text="Does Not Meet">
      <formula>NOT(ISERROR(SEARCH("Does Not Meet",M3)))</formula>
    </cfRule>
  </conditionalFormatting>
  <conditionalFormatting sqref="M3:M15">
    <cfRule type="containsText" dxfId="19" priority="8" operator="containsText" text="N/A">
      <formula>NOT(ISERROR(SEARCH("N/A",M3)))</formula>
    </cfRule>
  </conditionalFormatting>
  <conditionalFormatting sqref="M19:M28">
    <cfRule type="containsText" dxfId="18" priority="7" operator="containsText" text="N/A">
      <formula>NOT(ISERROR(SEARCH("N/A",M19)))</formula>
    </cfRule>
  </conditionalFormatting>
  <conditionalFormatting sqref="N3:O15">
    <cfRule type="containsText" dxfId="17" priority="6" operator="containsText" text="N/A">
      <formula>NOT(ISERROR(SEARCH("N/A",N3)))</formula>
    </cfRule>
  </conditionalFormatting>
  <conditionalFormatting sqref="N19:O28">
    <cfRule type="containsText" dxfId="16" priority="5" operator="containsText" text="N/A">
      <formula>NOT(ISERROR(SEARCH("N/A",N19)))</formula>
    </cfRule>
  </conditionalFormatting>
  <conditionalFormatting sqref="M32:O44">
    <cfRule type="containsText" dxfId="15" priority="4" operator="containsText" text="N/A">
      <formula>NOT(ISERROR(SEARCH("N/A",M32)))</formula>
    </cfRule>
  </conditionalFormatting>
  <conditionalFormatting sqref="M48:O60">
    <cfRule type="containsText" dxfId="14" priority="3" operator="containsText" text="N/A">
      <formula>NOT(ISERROR(SEARCH("N/A",M48)))</formula>
    </cfRule>
  </conditionalFormatting>
  <conditionalFormatting sqref="M64:O73">
    <cfRule type="containsText" dxfId="13" priority="2" operator="containsText" text="N/A">
      <formula>NOT(ISERROR(SEARCH("N/A",M64)))</formula>
    </cfRule>
  </conditionalFormatting>
  <conditionalFormatting sqref="M77:O89">
    <cfRule type="containsText" dxfId="12" priority="1" operator="containsText" text="N/A">
      <formula>NOT(ISERROR(SEARCH("N/A",M77)))</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3">
        <x14:dataValidation type="list" allowBlank="1" showInputMessage="1" showErrorMessage="1" xr:uid="{576EE4BF-DB28-4AFE-A964-19D3318A0372}">
          <x14:formula1>
            <xm:f>Reference!$S$12:$S$14</xm:f>
          </x14:formula1>
          <xm:sqref>D19 D20:D28 D65:D73 D64</xm:sqref>
        </x14:dataValidation>
        <x14:dataValidation type="list" allowBlank="1" showInputMessage="1" showErrorMessage="1" xr:uid="{A002148E-01E0-48DC-B5CC-BF2B25E626DD}">
          <x14:formula1>
            <xm:f>Reference!$A$84:$A$87</xm:f>
          </x14:formula1>
          <xm:sqref>D32</xm:sqref>
        </x14:dataValidation>
        <x14:dataValidation type="list" allowBlank="1" showInputMessage="1" showErrorMessage="1" xr:uid="{EBFE907C-3F58-4EFF-9F1C-206440B94EBE}">
          <x14:formula1>
            <xm:f>Reference!$A$3:$A$9</xm:f>
          </x14:formula1>
          <xm:sqref>D3</xm:sqref>
        </x14:dataValidation>
        <x14:dataValidation type="list" allowBlank="1" showInputMessage="1" showErrorMessage="1" xr:uid="{5B762819-D8C0-413F-BA79-5795EE4EECE9}">
          <x14:formula1>
            <xm:f>Reference!$A$153:$A$159</xm:f>
          </x14:formula1>
          <xm:sqref>D48</xm:sqref>
        </x14:dataValidation>
        <x14:dataValidation type="list" allowBlank="1" showInputMessage="1" showErrorMessage="1" xr:uid="{E3EA4D7F-7B8A-4D63-924C-28B47ED574FA}">
          <x14:formula1>
            <xm:f>Reference!$A$231:$A$234</xm:f>
          </x14:formula1>
          <xm:sqref>D77</xm:sqref>
        </x14:dataValidation>
        <x14:dataValidation type="list" allowBlank="1" showInputMessage="1" showErrorMessage="1" xr:uid="{B6B9811C-2C52-4BDF-8DC1-5F9D95AC4AFD}">
          <x14:formula1>
            <xm:f>Reference!$B$3:$B$9</xm:f>
          </x14:formula1>
          <xm:sqref>D4</xm:sqref>
        </x14:dataValidation>
        <x14:dataValidation type="list" allowBlank="1" showInputMessage="1" showErrorMessage="1" xr:uid="{1FAB6BA9-7D4D-477D-8D58-7896E773A7B8}">
          <x14:formula1>
            <xm:f>Reference!$C$3:$C$9</xm:f>
          </x14:formula1>
          <xm:sqref>D5</xm:sqref>
        </x14:dataValidation>
        <x14:dataValidation type="list" allowBlank="1" showInputMessage="1" showErrorMessage="1" xr:uid="{3BFB06BB-AA21-4132-B716-552269002D17}">
          <x14:formula1>
            <xm:f>Reference!$D$3:$D$9</xm:f>
          </x14:formula1>
          <xm:sqref>D6</xm:sqref>
        </x14:dataValidation>
        <x14:dataValidation type="list" allowBlank="1" showInputMessage="1" showErrorMessage="1" xr:uid="{06FA36B0-D0A8-43D0-8FF7-D702A6ACAEEF}">
          <x14:formula1>
            <xm:f>Reference!$E$3:$E$9</xm:f>
          </x14:formula1>
          <xm:sqref>D7</xm:sqref>
        </x14:dataValidation>
        <x14:dataValidation type="list" allowBlank="1" showInputMessage="1" showErrorMessage="1" xr:uid="{9401BA13-4426-4A32-9639-CDED8CC1A720}">
          <x14:formula1>
            <xm:f>Reference!$F$3:$F$9</xm:f>
          </x14:formula1>
          <xm:sqref>D8</xm:sqref>
        </x14:dataValidation>
        <x14:dataValidation type="list" allowBlank="1" showInputMessage="1" showErrorMessage="1" xr:uid="{61306094-CD2F-4539-A939-DE9E2BAF1D0F}">
          <x14:formula1>
            <xm:f>Reference!$G$3:$G$9</xm:f>
          </x14:formula1>
          <xm:sqref>D9</xm:sqref>
        </x14:dataValidation>
        <x14:dataValidation type="list" allowBlank="1" showInputMessage="1" showErrorMessage="1" xr:uid="{014276BD-FD0A-499A-AE7E-40483E5AD495}">
          <x14:formula1>
            <xm:f>Reference!$H$3:$H$8</xm:f>
          </x14:formula1>
          <xm:sqref>D10</xm:sqref>
        </x14:dataValidation>
        <x14:dataValidation type="list" allowBlank="1" showInputMessage="1" showErrorMessage="1" xr:uid="{734B06AE-5A7F-470B-A20F-7609611293C1}">
          <x14:formula1>
            <xm:f>Reference!$I$3:$I$8</xm:f>
          </x14:formula1>
          <xm:sqref>D11</xm:sqref>
        </x14:dataValidation>
        <x14:dataValidation type="list" allowBlank="1" showInputMessage="1" showErrorMessage="1" xr:uid="{3C7F9E18-CB4D-431E-8911-7115D997FF48}">
          <x14:formula1>
            <xm:f>Reference!$J$3:$J$6</xm:f>
          </x14:formula1>
          <xm:sqref>D12</xm:sqref>
        </x14:dataValidation>
        <x14:dataValidation type="list" allowBlank="1" showInputMessage="1" showErrorMessage="1" xr:uid="{B5EC26C5-EC10-4233-8463-FCCD3ABDDB3B}">
          <x14:formula1>
            <xm:f>Reference!$K$3:$K$6</xm:f>
          </x14:formula1>
          <xm:sqref>D13</xm:sqref>
        </x14:dataValidation>
        <x14:dataValidation type="list" allowBlank="1" showInputMessage="1" showErrorMessage="1" xr:uid="{B781CF0B-43BD-4052-A5E8-3800FBAA4932}">
          <x14:formula1>
            <xm:f>Reference!$L$3:$L$6</xm:f>
          </x14:formula1>
          <xm:sqref>D14</xm:sqref>
        </x14:dataValidation>
        <x14:dataValidation type="list" allowBlank="1" showInputMessage="1" showErrorMessage="1" xr:uid="{42979220-0B86-4EE7-BD5E-91A0C2228E9C}">
          <x14:formula1>
            <xm:f>Reference!$M$3:$M$5</xm:f>
          </x14:formula1>
          <xm:sqref>D15</xm:sqref>
        </x14:dataValidation>
        <x14:dataValidation type="list" allowBlank="1" showInputMessage="1" showErrorMessage="1" xr:uid="{AA5B7D3A-D9E5-4C76-8DE9-406F7F5CB35C}">
          <x14:formula1>
            <xm:f>Reference!$B$83:$B$87</xm:f>
          </x14:formula1>
          <xm:sqref>D33</xm:sqref>
        </x14:dataValidation>
        <x14:dataValidation type="list" allowBlank="1" showInputMessage="1" showErrorMessage="1" xr:uid="{AC9CE10E-FDF8-4AFE-8E5F-1A2A5A6FC332}">
          <x14:formula1>
            <xm:f>Reference!$C$83:$C$88</xm:f>
          </x14:formula1>
          <xm:sqref>D34</xm:sqref>
        </x14:dataValidation>
        <x14:dataValidation type="list" allowBlank="1" showInputMessage="1" showErrorMessage="1" xr:uid="{EB55A816-F08E-4785-9462-59D9BC1895B7}">
          <x14:formula1>
            <xm:f>Reference!$D$83:$D$88</xm:f>
          </x14:formula1>
          <xm:sqref>D35</xm:sqref>
        </x14:dataValidation>
        <x14:dataValidation type="list" allowBlank="1" showInputMessage="1" showErrorMessage="1" xr:uid="{42325003-47FB-4708-80B9-8C841148C64C}">
          <x14:formula1>
            <xm:f>Reference!$E$83:$E$88</xm:f>
          </x14:formula1>
          <xm:sqref>D36</xm:sqref>
        </x14:dataValidation>
        <x14:dataValidation type="list" allowBlank="1" showInputMessage="1" showErrorMessage="1" xr:uid="{7E793942-C52A-44DA-BFE3-BAB83F5E3A5C}">
          <x14:formula1>
            <xm:f>Reference!$F$83:$F$88</xm:f>
          </x14:formula1>
          <xm:sqref>D37</xm:sqref>
        </x14:dataValidation>
        <x14:dataValidation type="list" allowBlank="1" showInputMessage="1" showErrorMessage="1" xr:uid="{0FB7704C-75FD-4E86-97B7-50A3495E8FB6}">
          <x14:formula1>
            <xm:f>Reference!$G$83:$G$88</xm:f>
          </x14:formula1>
          <xm:sqref>D38</xm:sqref>
        </x14:dataValidation>
        <x14:dataValidation type="list" allowBlank="1" showInputMessage="1" showErrorMessage="1" xr:uid="{1B382763-DA48-4010-8533-C723A69685C3}">
          <x14:formula1>
            <xm:f>Reference!$H$83:$H$88</xm:f>
          </x14:formula1>
          <xm:sqref>D39</xm:sqref>
        </x14:dataValidation>
        <x14:dataValidation type="list" allowBlank="1" showInputMessage="1" showErrorMessage="1" xr:uid="{F924F87A-1535-45CF-A974-B4E12AD4DCBA}">
          <x14:formula1>
            <xm:f>Reference!$I$83:$I$88</xm:f>
          </x14:formula1>
          <xm:sqref>D40</xm:sqref>
        </x14:dataValidation>
        <x14:dataValidation type="list" allowBlank="1" showInputMessage="1" showErrorMessage="1" xr:uid="{3A602DAB-EED9-4887-9BC0-A6F70048256A}">
          <x14:formula1>
            <xm:f>Reference!$J$83:$J$86</xm:f>
          </x14:formula1>
          <xm:sqref>D41</xm:sqref>
        </x14:dataValidation>
        <x14:dataValidation type="list" allowBlank="1" showInputMessage="1" showErrorMessage="1" xr:uid="{27DA1918-3D10-410B-B2C8-D2CD2549FF29}">
          <x14:formula1>
            <xm:f>Reference!$K$83:$K$86</xm:f>
          </x14:formula1>
          <xm:sqref>D42</xm:sqref>
        </x14:dataValidation>
        <x14:dataValidation type="list" allowBlank="1" showInputMessage="1" showErrorMessage="1" xr:uid="{DD7BB769-DA82-4501-86BB-B0DB584A10B1}">
          <x14:formula1>
            <xm:f>Reference!$L$83:$L$85</xm:f>
          </x14:formula1>
          <xm:sqref>D43</xm:sqref>
        </x14:dataValidation>
        <x14:dataValidation type="list" allowBlank="1" showInputMessage="1" showErrorMessage="1" xr:uid="{5BB4EFD6-FE8D-429A-B711-BD8B8833E1D6}">
          <x14:formula1>
            <xm:f>Reference!$M$83:$M$85</xm:f>
          </x14:formula1>
          <xm:sqref>D44</xm:sqref>
        </x14:dataValidation>
        <x14:dataValidation type="list" allowBlank="1" showInputMessage="1" showErrorMessage="1" xr:uid="{44A5D373-1CC5-43A6-AE25-3174EF28F50C}">
          <x14:formula1>
            <xm:f>Reference!$B$152:$B$158</xm:f>
          </x14:formula1>
          <xm:sqref>D49</xm:sqref>
        </x14:dataValidation>
        <x14:dataValidation type="list" allowBlank="1" showInputMessage="1" showErrorMessage="1" xr:uid="{5E3A93B1-D95D-4583-9571-7167480F5D40}">
          <x14:formula1>
            <xm:f>Reference!$C$152:$C$158</xm:f>
          </x14:formula1>
          <xm:sqref>D50</xm:sqref>
        </x14:dataValidation>
        <x14:dataValidation type="list" allowBlank="1" showInputMessage="1" showErrorMessage="1" xr:uid="{C0132D85-CCFF-4D22-9BF7-D3EB378DDB6C}">
          <x14:formula1>
            <xm:f>Reference!$D$152:$D$158</xm:f>
          </x14:formula1>
          <xm:sqref>D51</xm:sqref>
        </x14:dataValidation>
        <x14:dataValidation type="list" allowBlank="1" showInputMessage="1" showErrorMessage="1" xr:uid="{14B98628-FC6C-47A7-8495-FDD2071581D5}">
          <x14:formula1>
            <xm:f>Reference!$E$152:$E$158</xm:f>
          </x14:formula1>
          <xm:sqref>D52</xm:sqref>
        </x14:dataValidation>
        <x14:dataValidation type="list" allowBlank="1" showInputMessage="1" showErrorMessage="1" xr:uid="{CCEE6262-691A-456F-A7A6-8FFF99469FBB}">
          <x14:formula1>
            <xm:f>Reference!$F$152:$F$158</xm:f>
          </x14:formula1>
          <xm:sqref>D53</xm:sqref>
        </x14:dataValidation>
        <x14:dataValidation type="list" allowBlank="1" showInputMessage="1" showErrorMessage="1" xr:uid="{EFF8E4FD-41D0-4E5B-8804-45C605643FBF}">
          <x14:formula1>
            <xm:f>Reference!$G$152:$G$158</xm:f>
          </x14:formula1>
          <xm:sqref>D54</xm:sqref>
        </x14:dataValidation>
        <x14:dataValidation type="list" allowBlank="1" showInputMessage="1" showErrorMessage="1" xr:uid="{418A9FCC-447E-47D4-8F07-FAAF2CE8CE52}">
          <x14:formula1>
            <xm:f>Reference!$H$152:$H$157</xm:f>
          </x14:formula1>
          <xm:sqref>D55</xm:sqref>
        </x14:dataValidation>
        <x14:dataValidation type="list" allowBlank="1" showInputMessage="1" showErrorMessage="1" xr:uid="{019E7874-9E95-4225-BF1C-CBC2DF733F05}">
          <x14:formula1>
            <xm:f>Reference!$I$152:$I$157</xm:f>
          </x14:formula1>
          <xm:sqref>D56</xm:sqref>
        </x14:dataValidation>
        <x14:dataValidation type="list" allowBlank="1" showInputMessage="1" showErrorMessage="1" xr:uid="{AC0C29F0-72BA-450C-8F40-D5E66B12B835}">
          <x14:formula1>
            <xm:f>Reference!$J$152:$J$155</xm:f>
          </x14:formula1>
          <xm:sqref>D57</xm:sqref>
        </x14:dataValidation>
        <x14:dataValidation type="list" allowBlank="1" showInputMessage="1" showErrorMessage="1" xr:uid="{8061C87E-5028-4296-82F7-72FBC7C9475A}">
          <x14:formula1>
            <xm:f>Reference!$K$152:$K$155</xm:f>
          </x14:formula1>
          <xm:sqref>D58</xm:sqref>
        </x14:dataValidation>
        <x14:dataValidation type="list" allowBlank="1" showInputMessage="1" showErrorMessage="1" xr:uid="{4E314947-83F6-4446-A933-D57CFF5A7B1D}">
          <x14:formula1>
            <xm:f>Reference!$L$152:$L$155</xm:f>
          </x14:formula1>
          <xm:sqref>D59</xm:sqref>
        </x14:dataValidation>
        <x14:dataValidation type="list" allowBlank="1" showInputMessage="1" showErrorMessage="1" xr:uid="{A6D22A2D-BD63-4E7E-8451-9A481D79F717}">
          <x14:formula1>
            <xm:f>Reference!$M$152:$M$154</xm:f>
          </x14:formula1>
          <xm:sqref>D60</xm:sqref>
        </x14:dataValidation>
        <x14:dataValidation type="list" allowBlank="1" showInputMessage="1" showErrorMessage="1" xr:uid="{3203BEC2-B5F9-45DC-B7F2-A310C4931A26}">
          <x14:formula1>
            <xm:f>Reference!$B$230:$B$234</xm:f>
          </x14:formula1>
          <xm:sqref>D78</xm:sqref>
        </x14:dataValidation>
        <x14:dataValidation type="list" allowBlank="1" showInputMessage="1" showErrorMessage="1" xr:uid="{57A7A6B8-713C-41D3-97E3-7A98F286E1DD}">
          <x14:formula1>
            <xm:f>Reference!$C$230:$C$235</xm:f>
          </x14:formula1>
          <xm:sqref>D79</xm:sqref>
        </x14:dataValidation>
        <x14:dataValidation type="list" allowBlank="1" showInputMessage="1" showErrorMessage="1" xr:uid="{32E0D3D3-795B-44F2-8E41-9405C210469A}">
          <x14:formula1>
            <xm:f>Reference!$D$230:$D$235</xm:f>
          </x14:formula1>
          <xm:sqref>D80</xm:sqref>
        </x14:dataValidation>
        <x14:dataValidation type="list" allowBlank="1" showInputMessage="1" showErrorMessage="1" xr:uid="{431B72A7-0ED5-4F1C-9C4F-C742E26A25DD}">
          <x14:formula1>
            <xm:f>Reference!$E$230:$E$235</xm:f>
          </x14:formula1>
          <xm:sqref>D81</xm:sqref>
        </x14:dataValidation>
        <x14:dataValidation type="list" allowBlank="1" showInputMessage="1" showErrorMessage="1" xr:uid="{8A12BFA3-9933-43C2-A0A7-8AC7FF11EC24}">
          <x14:formula1>
            <xm:f>Reference!$F$230:$F$235</xm:f>
          </x14:formula1>
          <xm:sqref>D82</xm:sqref>
        </x14:dataValidation>
        <x14:dataValidation type="list" allowBlank="1" showInputMessage="1" showErrorMessage="1" xr:uid="{642BF95B-40AF-4090-ABAA-AD28A2B60DC2}">
          <x14:formula1>
            <xm:f>Reference!$G$230:$G$235</xm:f>
          </x14:formula1>
          <xm:sqref>D83</xm:sqref>
        </x14:dataValidation>
        <x14:dataValidation type="list" allowBlank="1" showInputMessage="1" showErrorMessage="1" xr:uid="{400857CB-B94D-44AB-B58D-E1A534582D11}">
          <x14:formula1>
            <xm:f>Reference!$H$230:$H$235</xm:f>
          </x14:formula1>
          <xm:sqref>D84</xm:sqref>
        </x14:dataValidation>
        <x14:dataValidation type="list" allowBlank="1" showInputMessage="1" showErrorMessage="1" xr:uid="{EB36362E-E74C-4AED-B775-08F0E88F71DA}">
          <x14:formula1>
            <xm:f>Reference!$I$230:$I$235</xm:f>
          </x14:formula1>
          <xm:sqref>D85</xm:sqref>
        </x14:dataValidation>
        <x14:dataValidation type="list" allowBlank="1" showInputMessage="1" showErrorMessage="1" xr:uid="{5F3F3F78-5157-4E04-BFBC-42B19DE3D5D5}">
          <x14:formula1>
            <xm:f>Reference!$J$230:$J$233</xm:f>
          </x14:formula1>
          <xm:sqref>D86</xm:sqref>
        </x14:dataValidation>
        <x14:dataValidation type="list" allowBlank="1" showInputMessage="1" showErrorMessage="1" xr:uid="{C35CE23C-3D3C-40D0-BCB0-074E1E54DB3C}">
          <x14:formula1>
            <xm:f>Reference!$K$230:$K$233</xm:f>
          </x14:formula1>
          <xm:sqref>D87</xm:sqref>
        </x14:dataValidation>
        <x14:dataValidation type="list" allowBlank="1" showInputMessage="1" showErrorMessage="1" xr:uid="{4834337A-5831-432C-BCC8-5C44658112AE}">
          <x14:formula1>
            <xm:f>Reference!$L$230:$L$232</xm:f>
          </x14:formula1>
          <xm:sqref>D88</xm:sqref>
        </x14:dataValidation>
        <x14:dataValidation type="list" allowBlank="1" showInputMessage="1" showErrorMessage="1" xr:uid="{E9AB6970-C99D-4D60-A41C-C2D1EA2931AE}">
          <x14:formula1>
            <xm:f>Reference!$M$230:$M$232</xm:f>
          </x14:formula1>
          <xm:sqref>D89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B80D-2DDF-428A-BEB2-59F92EE1306B}">
  <dimension ref="A1:O28"/>
  <sheetViews>
    <sheetView topLeftCell="A13" workbookViewId="0">
      <selection activeCell="E24" sqref="E24"/>
    </sheetView>
  </sheetViews>
  <sheetFormatPr defaultColWidth="8.88671875" defaultRowHeight="14.4" x14ac:dyDescent="0.3"/>
  <cols>
    <col min="1" max="1" width="14.6640625" style="13" customWidth="1"/>
    <col min="2" max="3" width="13.33203125" style="13" customWidth="1"/>
    <col min="4" max="4" width="11.44140625" style="13" customWidth="1"/>
    <col min="5" max="5" width="10.77734375" style="13" bestFit="1" customWidth="1"/>
    <col min="6" max="6" width="11" style="13" customWidth="1"/>
    <col min="7" max="7" width="16" style="13" customWidth="1"/>
    <col min="8" max="8" width="7.5546875" style="13" customWidth="1"/>
    <col min="9" max="9" width="12.88671875" style="13" customWidth="1"/>
    <col min="10" max="10" width="11" style="13" customWidth="1"/>
    <col min="11" max="11" width="14.6640625" style="13" customWidth="1"/>
    <col min="12" max="15" width="6.6640625" style="13" customWidth="1"/>
    <col min="16" max="16384" width="8.88671875" style="13"/>
  </cols>
  <sheetData>
    <row r="1" spans="1:15" s="34" customFormat="1" ht="21.6" thickBot="1" x14ac:dyDescent="0.45">
      <c r="A1" s="112" t="s">
        <v>80</v>
      </c>
      <c r="B1" s="113"/>
      <c r="C1" s="113"/>
      <c r="D1" s="114"/>
      <c r="E1" s="71" t="str">
        <f>IF(AND(E2="",E3="",E4=""),"",IF(AND(E2="Yes",E3="Yes",E4="Yes"),"Yes","No"))</f>
        <v/>
      </c>
    </row>
    <row r="2" spans="1:15" s="34" customFormat="1" ht="18" x14ac:dyDescent="0.35">
      <c r="A2" s="115" t="s">
        <v>77</v>
      </c>
      <c r="B2" s="116"/>
      <c r="C2" s="116"/>
      <c r="D2" s="117"/>
      <c r="E2" s="72" t="str">
        <f>IF(AND(Participation!L4="No",Participation!L5="No",Participation!L6="No"),"",IF(COUNTIF(Participation!N4:N6,"Yes")=COUNTIF(Participation!M4:M6,"Yes"),"Yes","No"))</f>
        <v/>
      </c>
    </row>
    <row r="3" spans="1:15" s="34" customFormat="1" ht="18" x14ac:dyDescent="0.35">
      <c r="A3" s="118" t="s">
        <v>78</v>
      </c>
      <c r="B3" s="119"/>
      <c r="C3" s="119"/>
      <c r="D3" s="120"/>
      <c r="E3" s="73" t="str">
        <f>IF(AND(J12="No",J13="No",J14="No"),"",IF(COUNTIF(J12:J14,"Yes")=COUNTIF(K12:K14,"Yes"),"Yes","No"))</f>
        <v/>
      </c>
      <c r="O3" s="40"/>
    </row>
    <row r="4" spans="1:15" ht="18.600000000000001" thickBot="1" x14ac:dyDescent="0.4">
      <c r="A4" s="108" t="s">
        <v>79</v>
      </c>
      <c r="B4" s="109"/>
      <c r="C4" s="109"/>
      <c r="D4" s="110"/>
      <c r="E4" s="74" t="str">
        <f>IF(D11="","",IF(D11&gt;=0.43,"Yes","No"))</f>
        <v/>
      </c>
    </row>
    <row r="9" spans="1:15" ht="18.600000000000001" thickBot="1" x14ac:dyDescent="0.4">
      <c r="A9" s="111" t="s">
        <v>109</v>
      </c>
      <c r="B9" s="111"/>
      <c r="C9" s="111"/>
      <c r="D9" s="111"/>
      <c r="E9" s="111"/>
      <c r="F9" s="111"/>
      <c r="I9" s="111" t="s">
        <v>84</v>
      </c>
      <c r="J9" s="111"/>
      <c r="K9" s="111"/>
      <c r="L9" s="111"/>
      <c r="M9" s="111"/>
      <c r="N9" s="111"/>
      <c r="O9" s="111"/>
    </row>
    <row r="10" spans="1:15" s="29" customFormat="1" ht="29.4" thickBot="1" x14ac:dyDescent="0.35">
      <c r="A10" s="57"/>
      <c r="B10" s="36" t="s">
        <v>29</v>
      </c>
      <c r="C10" s="36" t="s">
        <v>107</v>
      </c>
      <c r="D10" s="36" t="s">
        <v>63</v>
      </c>
      <c r="E10" s="133" t="s">
        <v>3</v>
      </c>
      <c r="F10" s="134"/>
      <c r="I10" s="131" t="s">
        <v>60</v>
      </c>
      <c r="J10" s="129" t="s">
        <v>82</v>
      </c>
      <c r="K10" s="129" t="s">
        <v>83</v>
      </c>
      <c r="L10" s="127" t="s">
        <v>0</v>
      </c>
      <c r="M10" s="127"/>
      <c r="N10" s="127" t="s">
        <v>23</v>
      </c>
      <c r="O10" s="128"/>
    </row>
    <row r="11" spans="1:15" ht="15" thickBot="1" x14ac:dyDescent="0.35">
      <c r="A11" s="58" t="s">
        <v>64</v>
      </c>
      <c r="B11" s="59">
        <f>SUM(B12:B13)</f>
        <v>100</v>
      </c>
      <c r="C11" s="60" t="str">
        <f>IF(AND(C12="",C13=""),"",SUM(C12:C13))</f>
        <v/>
      </c>
      <c r="D11" s="61" t="str">
        <f>IFERROR((C11/B11),"")</f>
        <v/>
      </c>
      <c r="E11" s="121" t="str">
        <f>IF(D11="","",IF(D11&lt;0.4,"Turnaround",IF(D11&gt;=0.53,"Performance",IF(AND(D11&gt;=0.34,D11&lt;0.42),"Priority Improvement",IF(AND(D11&gt;=0.42,D11&lt;0.53),"Improvement")))))</f>
        <v/>
      </c>
      <c r="F11" s="122"/>
      <c r="I11" s="132"/>
      <c r="J11" s="130"/>
      <c r="K11" s="130"/>
      <c r="L11" s="62" t="s">
        <v>11</v>
      </c>
      <c r="M11" s="62" t="s">
        <v>22</v>
      </c>
      <c r="N11" s="62" t="s">
        <v>11</v>
      </c>
      <c r="O11" s="63" t="s">
        <v>22</v>
      </c>
    </row>
    <row r="12" spans="1:15" x14ac:dyDescent="0.3">
      <c r="A12" s="30" t="s">
        <v>0</v>
      </c>
      <c r="B12" s="31">
        <v>40</v>
      </c>
      <c r="C12" s="41" t="str">
        <f>IFERROR(SUM(B12*D12),"")</f>
        <v/>
      </c>
      <c r="D12" s="42" t="str">
        <f>IFERROR((SUM(E17:E22)/SUM(D17:D22)),"")</f>
        <v/>
      </c>
      <c r="E12" s="123" t="str">
        <f>IF(D12="","",IF(D12&lt;0.375,"Does Not Meet",IF(D12&gt;=0.875,"Exceeds",IF(AND(D12&lt;0.625,D12&gt;=0.375),"Approaching",IF(AND(D12&lt;0.875,D12&gt;=0.625),"Meets")))))</f>
        <v/>
      </c>
      <c r="F12" s="124"/>
      <c r="I12" s="7" t="s">
        <v>57</v>
      </c>
      <c r="J12" s="10" t="str">
        <f>VLOOKUP(I12,Participation!$K$4:$L$6,2,FALSE)</f>
        <v>No</v>
      </c>
      <c r="K12" s="10" t="str">
        <f>IF(AND(L12&gt;0,M12&gt;0,N12&gt;0,O12&gt;0),"Yes","No")</f>
        <v>No</v>
      </c>
      <c r="L12" s="10">
        <f>COUNT('Local Data'!N3:N8,'Local Data'!N19:N22)</f>
        <v>0</v>
      </c>
      <c r="M12" s="10">
        <f>COUNT('Local Data'!N32:N37)</f>
        <v>0</v>
      </c>
      <c r="N12" s="10">
        <f>COUNT('Local Data'!N48:N53,'Local Data'!N64:N67)</f>
        <v>0</v>
      </c>
      <c r="O12" s="12">
        <f>COUNT('Local Data'!N77:N82)</f>
        <v>0</v>
      </c>
    </row>
    <row r="13" spans="1:15" s="29" customFormat="1" ht="15" thickBot="1" x14ac:dyDescent="0.35">
      <c r="A13" s="43" t="s">
        <v>23</v>
      </c>
      <c r="B13" s="44">
        <v>60</v>
      </c>
      <c r="C13" s="45" t="str">
        <f>IFERROR(SUM(B13*D13),"")</f>
        <v/>
      </c>
      <c r="D13" s="26" t="str">
        <f>IFERROR(SUM(E23:E28)/SUM(D23:D28),"")</f>
        <v/>
      </c>
      <c r="E13" s="125" t="str">
        <f>IF(D13="","",IF(D13&lt;0.375,"Does Not Meet",IF(D13&gt;=0.875,"Exceeds",IF(AND(D13&lt;0.625,D13&gt;=0.375),"Approaching",IF(AND(D13&lt;0.875,D13&gt;=0.625),"Meets")))))</f>
        <v/>
      </c>
      <c r="F13" s="126"/>
      <c r="I13" s="14" t="s">
        <v>58</v>
      </c>
      <c r="J13" s="17" t="str">
        <f>VLOOKUP(I13,Participation!$K$4:$L$6,2,FALSE)</f>
        <v>No</v>
      </c>
      <c r="K13" s="17" t="str">
        <f t="shared" ref="K13:K14" si="0">IF(AND(L13&gt;0,M13&gt;0,N13&gt;0,O13&gt;0),"Yes","No")</f>
        <v>No</v>
      </c>
      <c r="L13" s="17">
        <f>COUNT('Local Data'!N9:N11,'Local Data'!N23:N25)</f>
        <v>0</v>
      </c>
      <c r="M13" s="17">
        <f>COUNT('Local Data'!N38:N40)</f>
        <v>0</v>
      </c>
      <c r="N13" s="17">
        <f>COUNT('Local Data'!N54:N56,'Local Data'!N68:N70)</f>
        <v>0</v>
      </c>
      <c r="O13" s="19">
        <f>COUNT('Local Data'!N83:N85)</f>
        <v>0</v>
      </c>
    </row>
    <row r="14" spans="1:15" s="5" customFormat="1" ht="15" thickBot="1" x14ac:dyDescent="0.35">
      <c r="I14" s="20" t="s">
        <v>59</v>
      </c>
      <c r="J14" s="21" t="str">
        <f>VLOOKUP(I14,Participation!$K$4:$L$6,2,FALSE)</f>
        <v>No</v>
      </c>
      <c r="K14" s="21" t="str">
        <f t="shared" si="0"/>
        <v>No</v>
      </c>
      <c r="L14" s="21">
        <f>COUNT('Local Data'!N12:N15,'Local Data'!N26:N28)</f>
        <v>0</v>
      </c>
      <c r="M14" s="21">
        <f>COUNT('Local Data'!N41:N44)</f>
        <v>0</v>
      </c>
      <c r="N14" s="21">
        <f>COUNT('Local Data'!N57:N60,'Local Data'!N71:N73)</f>
        <v>0</v>
      </c>
      <c r="O14" s="22">
        <f>COUNT('Local Data'!N86:N89)</f>
        <v>0</v>
      </c>
    </row>
    <row r="15" spans="1:15" ht="18.600000000000001" thickBot="1" x14ac:dyDescent="0.4">
      <c r="A15" s="111" t="s">
        <v>108</v>
      </c>
      <c r="B15" s="111"/>
      <c r="C15" s="111"/>
      <c r="D15" s="111"/>
      <c r="E15" s="111"/>
      <c r="F15" s="111"/>
      <c r="G15" s="111"/>
      <c r="H15" s="46"/>
      <c r="I15" s="5"/>
      <c r="J15" s="5"/>
      <c r="K15" s="5"/>
      <c r="L15" s="5"/>
      <c r="M15" s="5"/>
      <c r="N15" s="5"/>
      <c r="O15" s="5"/>
    </row>
    <row r="16" spans="1:15" ht="43.8" thickBot="1" x14ac:dyDescent="0.35">
      <c r="A16" s="35" t="s">
        <v>19</v>
      </c>
      <c r="B16" s="37" t="s">
        <v>6</v>
      </c>
      <c r="C16" s="37" t="s">
        <v>60</v>
      </c>
      <c r="D16" s="36" t="s">
        <v>61</v>
      </c>
      <c r="E16" s="36" t="s">
        <v>62</v>
      </c>
      <c r="F16" s="36" t="s">
        <v>63</v>
      </c>
      <c r="G16" s="38" t="s">
        <v>3</v>
      </c>
      <c r="H16" s="47"/>
    </row>
    <row r="17" spans="1:10" x14ac:dyDescent="0.3">
      <c r="A17" s="48" t="s">
        <v>0</v>
      </c>
      <c r="B17" s="49" t="s">
        <v>11</v>
      </c>
      <c r="C17" s="49" t="s">
        <v>57</v>
      </c>
      <c r="D17" s="50">
        <f>SUM('Local Data'!N3:N8,'Local Data'!N19:N22)</f>
        <v>0</v>
      </c>
      <c r="E17" s="50">
        <f>SUM('Local Data'!O3:O8,'Local Data'!O19:O22)</f>
        <v>0</v>
      </c>
      <c r="F17" s="11" t="str">
        <f>IFERROR(E17/D17, "-")</f>
        <v>-</v>
      </c>
      <c r="G17" s="12" t="str">
        <f>IF(F17="-","-",IF(F17&lt;0.375,"Does Not Meet",IF(F17&gt;=0.875,"Exceeds",IF(AND(F17&lt;0.625,F17&gt;=0.375),"Approaching",IF(AND(F17&lt;0.875,F17&gt;=0.625),"Meets")))))</f>
        <v>-</v>
      </c>
      <c r="H17" s="46"/>
      <c r="I17" s="29"/>
      <c r="J17" s="29"/>
    </row>
    <row r="18" spans="1:10" x14ac:dyDescent="0.3">
      <c r="A18" s="51" t="s">
        <v>0</v>
      </c>
      <c r="B18" s="52" t="s">
        <v>11</v>
      </c>
      <c r="C18" s="52" t="s">
        <v>58</v>
      </c>
      <c r="D18" s="17">
        <f>SUM('Local Data'!N9:N11,'Local Data'!N23:N25)</f>
        <v>0</v>
      </c>
      <c r="E18" s="17">
        <f>SUM('Local Data'!O9:O11,'Local Data'!O23:O25)</f>
        <v>0</v>
      </c>
      <c r="F18" s="18" t="str">
        <f t="shared" ref="F18:F28" si="1">IFERROR(E18/D18, "-")</f>
        <v>-</v>
      </c>
      <c r="G18" s="19" t="str">
        <f t="shared" ref="G18:G28" si="2">IF(F18="-","-",IF(F18&lt;0.375,"Does Not Meet",IF(F18&gt;=0.875,"Exceeds",IF(AND(F18&lt;0.625,F18&gt;=0.375),"Approaching",IF(AND(F18&lt;0.875,F18&gt;=0.625),"Meets")))))</f>
        <v>-</v>
      </c>
      <c r="H18" s="46"/>
    </row>
    <row r="19" spans="1:10" x14ac:dyDescent="0.3">
      <c r="A19" s="51" t="s">
        <v>0</v>
      </c>
      <c r="B19" s="52" t="s">
        <v>11</v>
      </c>
      <c r="C19" s="52" t="s">
        <v>59</v>
      </c>
      <c r="D19" s="17">
        <f>SUM('Local Data'!N12:N15,'Local Data'!N26:N28)</f>
        <v>0</v>
      </c>
      <c r="E19" s="17">
        <f>SUM('Local Data'!O12:O15,'Local Data'!O26:O28)</f>
        <v>0</v>
      </c>
      <c r="F19" s="18" t="str">
        <f t="shared" si="1"/>
        <v>-</v>
      </c>
      <c r="G19" s="19" t="str">
        <f t="shared" si="2"/>
        <v>-</v>
      </c>
      <c r="H19" s="46"/>
    </row>
    <row r="20" spans="1:10" x14ac:dyDescent="0.3">
      <c r="A20" s="51" t="s">
        <v>0</v>
      </c>
      <c r="B20" s="52" t="s">
        <v>22</v>
      </c>
      <c r="C20" s="52" t="s">
        <v>57</v>
      </c>
      <c r="D20" s="17">
        <f>SUM('Local Data'!N32:N37)</f>
        <v>0</v>
      </c>
      <c r="E20" s="17">
        <f>SUM('Local Data'!O32:O37)</f>
        <v>0</v>
      </c>
      <c r="F20" s="18" t="str">
        <f t="shared" si="1"/>
        <v>-</v>
      </c>
      <c r="G20" s="19" t="str">
        <f t="shared" si="2"/>
        <v>-</v>
      </c>
      <c r="H20" s="46"/>
    </row>
    <row r="21" spans="1:10" x14ac:dyDescent="0.3">
      <c r="A21" s="51" t="s">
        <v>0</v>
      </c>
      <c r="B21" s="52" t="s">
        <v>22</v>
      </c>
      <c r="C21" s="52" t="s">
        <v>58</v>
      </c>
      <c r="D21" s="17">
        <f>SUM('Local Data'!N38:N40)</f>
        <v>0</v>
      </c>
      <c r="E21" s="17">
        <f>SUM('Local Data'!O38:O40)</f>
        <v>0</v>
      </c>
      <c r="F21" s="18" t="str">
        <f t="shared" si="1"/>
        <v>-</v>
      </c>
      <c r="G21" s="19" t="str">
        <f t="shared" si="2"/>
        <v>-</v>
      </c>
      <c r="H21" s="46"/>
    </row>
    <row r="22" spans="1:10" ht="15" thickBot="1" x14ac:dyDescent="0.35">
      <c r="A22" s="53" t="s">
        <v>0</v>
      </c>
      <c r="B22" s="54" t="s">
        <v>22</v>
      </c>
      <c r="C22" s="54" t="s">
        <v>59</v>
      </c>
      <c r="D22" s="21">
        <f>SUM('Local Data'!N41:N44)</f>
        <v>0</v>
      </c>
      <c r="E22" s="21">
        <f>SUM('Local Data'!O41:O44)</f>
        <v>0</v>
      </c>
      <c r="F22" s="26" t="str">
        <f t="shared" si="1"/>
        <v>-</v>
      </c>
      <c r="G22" s="22" t="str">
        <f t="shared" si="2"/>
        <v>-</v>
      </c>
      <c r="H22" s="46"/>
    </row>
    <row r="23" spans="1:10" x14ac:dyDescent="0.3">
      <c r="A23" s="55" t="s">
        <v>23</v>
      </c>
      <c r="B23" s="56" t="s">
        <v>11</v>
      </c>
      <c r="C23" s="56" t="s">
        <v>57</v>
      </c>
      <c r="D23" s="31">
        <f>SUM('Local Data'!N48:N53,'Local Data'!N64:N67)</f>
        <v>0</v>
      </c>
      <c r="E23" s="31">
        <f>SUM('Local Data'!O48:O53,'Local Data'!O64:O67)</f>
        <v>0</v>
      </c>
      <c r="F23" s="42" t="str">
        <f t="shared" si="1"/>
        <v>-</v>
      </c>
      <c r="G23" s="33" t="str">
        <f t="shared" si="2"/>
        <v>-</v>
      </c>
      <c r="H23" s="46"/>
    </row>
    <row r="24" spans="1:10" x14ac:dyDescent="0.3">
      <c r="A24" s="51" t="s">
        <v>23</v>
      </c>
      <c r="B24" s="52" t="s">
        <v>11</v>
      </c>
      <c r="C24" s="52" t="s">
        <v>58</v>
      </c>
      <c r="D24" s="17">
        <f>SUM('Local Data'!N54:N56,'Local Data'!N68:N70)</f>
        <v>0</v>
      </c>
      <c r="E24" s="17">
        <f>SUM('Local Data'!O54:O56,'Local Data'!O68:O70)</f>
        <v>0</v>
      </c>
      <c r="F24" s="18" t="str">
        <f t="shared" si="1"/>
        <v>-</v>
      </c>
      <c r="G24" s="19" t="str">
        <f t="shared" si="2"/>
        <v>-</v>
      </c>
      <c r="H24" s="46"/>
    </row>
    <row r="25" spans="1:10" x14ac:dyDescent="0.3">
      <c r="A25" s="51" t="s">
        <v>23</v>
      </c>
      <c r="B25" s="52" t="s">
        <v>11</v>
      </c>
      <c r="C25" s="52" t="s">
        <v>59</v>
      </c>
      <c r="D25" s="17">
        <f>SUM('Local Data'!N57:N60,'Local Data'!N71:N73)</f>
        <v>0</v>
      </c>
      <c r="E25" s="17">
        <f>SUM('Local Data'!O57:O60,'Local Data'!O71:O73)</f>
        <v>0</v>
      </c>
      <c r="F25" s="18" t="str">
        <f t="shared" si="1"/>
        <v>-</v>
      </c>
      <c r="G25" s="19" t="str">
        <f t="shared" si="2"/>
        <v>-</v>
      </c>
      <c r="H25" s="46"/>
    </row>
    <row r="26" spans="1:10" x14ac:dyDescent="0.3">
      <c r="A26" s="51" t="s">
        <v>23</v>
      </c>
      <c r="B26" s="52" t="s">
        <v>22</v>
      </c>
      <c r="C26" s="52" t="s">
        <v>57</v>
      </c>
      <c r="D26" s="17">
        <f>SUM('Local Data'!N77:N82)</f>
        <v>0</v>
      </c>
      <c r="E26" s="17">
        <f>SUM('Local Data'!O77:O82)</f>
        <v>0</v>
      </c>
      <c r="F26" s="18" t="str">
        <f t="shared" si="1"/>
        <v>-</v>
      </c>
      <c r="G26" s="19" t="str">
        <f t="shared" si="2"/>
        <v>-</v>
      </c>
      <c r="H26" s="46"/>
    </row>
    <row r="27" spans="1:10" x14ac:dyDescent="0.3">
      <c r="A27" s="51" t="s">
        <v>23</v>
      </c>
      <c r="B27" s="52" t="s">
        <v>22</v>
      </c>
      <c r="C27" s="52" t="s">
        <v>58</v>
      </c>
      <c r="D27" s="17">
        <f>SUM('Local Data'!N83:N85)</f>
        <v>0</v>
      </c>
      <c r="E27" s="17">
        <f>SUM('Local Data'!O83:O85)</f>
        <v>0</v>
      </c>
      <c r="F27" s="18" t="str">
        <f t="shared" si="1"/>
        <v>-</v>
      </c>
      <c r="G27" s="19" t="str">
        <f t="shared" si="2"/>
        <v>-</v>
      </c>
      <c r="H27" s="46"/>
    </row>
    <row r="28" spans="1:10" ht="15" thickBot="1" x14ac:dyDescent="0.35">
      <c r="A28" s="53" t="s">
        <v>23</v>
      </c>
      <c r="B28" s="54" t="s">
        <v>22</v>
      </c>
      <c r="C28" s="54" t="s">
        <v>59</v>
      </c>
      <c r="D28" s="21">
        <f>SUM('Local Data'!N86:N89)</f>
        <v>0</v>
      </c>
      <c r="E28" s="21">
        <f>SUM('Local Data'!O86:O89)</f>
        <v>0</v>
      </c>
      <c r="F28" s="26" t="str">
        <f t="shared" si="1"/>
        <v>-</v>
      </c>
      <c r="G28" s="22" t="str">
        <f t="shared" si="2"/>
        <v>-</v>
      </c>
      <c r="H28" s="46"/>
    </row>
  </sheetData>
  <sheetProtection algorithmName="SHA-512" hashValue="N/fAJ9et/YOSDlW5kgC0Ev/PCdgP8y6+KcVLRRtBS3MF9rcs34e88IHg+pq8bHSOsP9tnjY9gnMQh4tAq2YEgg==" saltValue="iFd3zr2raW1sfYiM6d55OA==" spinCount="100000" sheet="1" objects="1" scenarios="1"/>
  <mergeCells count="16">
    <mergeCell ref="A4:D4"/>
    <mergeCell ref="A15:G15"/>
    <mergeCell ref="I9:O9"/>
    <mergeCell ref="A1:D1"/>
    <mergeCell ref="A2:D2"/>
    <mergeCell ref="A3:D3"/>
    <mergeCell ref="E11:F11"/>
    <mergeCell ref="E12:F12"/>
    <mergeCell ref="E13:F13"/>
    <mergeCell ref="A9:F9"/>
    <mergeCell ref="L10:M10"/>
    <mergeCell ref="N10:O10"/>
    <mergeCell ref="K10:K11"/>
    <mergeCell ref="J10:J11"/>
    <mergeCell ref="I10:I11"/>
    <mergeCell ref="E10:F10"/>
  </mergeCells>
  <conditionalFormatting sqref="E11">
    <cfRule type="containsText" dxfId="11" priority="9" operator="containsText" text="Performance">
      <formula>NOT(ISERROR(SEARCH("Performance",E11)))</formula>
    </cfRule>
    <cfRule type="beginsWith" dxfId="10" priority="10" operator="beginsWith" text="Improvement">
      <formula>LEFT(E11,LEN("Improvement"))="Improvement"</formula>
    </cfRule>
    <cfRule type="containsText" dxfId="9" priority="11" operator="containsText" text="Priority Improvement">
      <formula>NOT(ISERROR(SEARCH("Priority Improvement",E11)))</formula>
    </cfRule>
    <cfRule type="containsText" dxfId="8" priority="12" operator="containsText" text="Turnaround">
      <formula>NOT(ISERROR(SEARCH("Turnaround",E11)))</formula>
    </cfRule>
  </conditionalFormatting>
  <conditionalFormatting sqref="E12:E13 G17:H28 I18:J29">
    <cfRule type="containsText" dxfId="7" priority="8" operator="containsText" text="Does Not Meet">
      <formula>NOT(ISERROR(SEARCH("Does Not Meet",E12)))</formula>
    </cfRule>
  </conditionalFormatting>
  <conditionalFormatting sqref="E12:E13 G17:H28 I18:J29">
    <cfRule type="containsText" dxfId="6" priority="7" operator="containsText" text="Approaching">
      <formula>NOT(ISERROR(SEARCH("Approaching",E12)))</formula>
    </cfRule>
  </conditionalFormatting>
  <conditionalFormatting sqref="E12:E13 G17:H28 I18:J29">
    <cfRule type="containsText" dxfId="5" priority="6" operator="containsText" text="Meets">
      <formula>NOT(ISERROR(SEARCH("Meets",E12)))</formula>
    </cfRule>
  </conditionalFormatting>
  <conditionalFormatting sqref="E12:E13 G17:H28 I18:J29">
    <cfRule type="containsText" dxfId="4" priority="5" operator="containsText" text="Exceeds">
      <formula>NOT(ISERROR(SEARCH("Exceeds",E12)))</formula>
    </cfRule>
  </conditionalFormatting>
  <conditionalFormatting sqref="E1:E4">
    <cfRule type="containsText" dxfId="3" priority="3" operator="containsText" text="No">
      <formula>NOT(ISERROR(SEARCH("No",E1)))</formula>
    </cfRule>
    <cfRule type="containsText" dxfId="2" priority="4" operator="containsText" text="Yes">
      <formula>NOT(ISERROR(SEARCH("Yes",E1)))</formula>
    </cfRule>
  </conditionalFormatting>
  <conditionalFormatting sqref="J12:K14">
    <cfRule type="containsText" dxfId="1" priority="1" operator="containsText" text="No">
      <formula>NOT(ISERROR(SEARCH("No",J12)))</formula>
    </cfRule>
    <cfRule type="containsText" dxfId="0" priority="2" operator="containsText" text="Yes">
      <formula>NOT(ISERROR(SEARCH("Yes",J12)))</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CBA80-5B4E-44EA-BA66-D3F8BF0DE923}">
  <dimension ref="A1:S295"/>
  <sheetViews>
    <sheetView topLeftCell="A239" zoomScaleNormal="100" workbookViewId="0">
      <selection activeCell="J146" sqref="J146"/>
    </sheetView>
  </sheetViews>
  <sheetFormatPr defaultRowHeight="14.4" x14ac:dyDescent="0.3"/>
  <cols>
    <col min="1" max="1" width="23" bestFit="1" customWidth="1"/>
  </cols>
  <sheetData>
    <row r="1" spans="1:19" x14ac:dyDescent="0.3">
      <c r="A1" s="1" t="s">
        <v>32</v>
      </c>
      <c r="Q1" t="s">
        <v>13</v>
      </c>
      <c r="R1">
        <v>1</v>
      </c>
    </row>
    <row r="2" spans="1:19" x14ac:dyDescent="0.3">
      <c r="A2" t="s">
        <v>4</v>
      </c>
      <c r="B2">
        <v>1</v>
      </c>
      <c r="C2">
        <v>2</v>
      </c>
      <c r="D2">
        <v>3</v>
      </c>
      <c r="E2">
        <v>4</v>
      </c>
      <c r="F2">
        <v>5</v>
      </c>
      <c r="G2">
        <v>6</v>
      </c>
      <c r="H2">
        <v>7</v>
      </c>
      <c r="I2">
        <v>8</v>
      </c>
      <c r="J2">
        <v>9</v>
      </c>
      <c r="K2">
        <v>10</v>
      </c>
      <c r="L2">
        <v>11</v>
      </c>
      <c r="M2">
        <v>12</v>
      </c>
      <c r="Q2" t="s">
        <v>14</v>
      </c>
      <c r="R2">
        <v>2</v>
      </c>
    </row>
    <row r="3" spans="1:19" x14ac:dyDescent="0.3">
      <c r="A3" t="s">
        <v>12</v>
      </c>
      <c r="B3" t="s">
        <v>12</v>
      </c>
      <c r="C3" t="s">
        <v>12</v>
      </c>
      <c r="D3" t="s">
        <v>12</v>
      </c>
      <c r="E3" t="s">
        <v>12</v>
      </c>
      <c r="F3" t="s">
        <v>12</v>
      </c>
      <c r="G3" t="s">
        <v>12</v>
      </c>
      <c r="H3" t="s">
        <v>12</v>
      </c>
      <c r="I3" t="s">
        <v>12</v>
      </c>
      <c r="J3" t="s">
        <v>12</v>
      </c>
      <c r="K3" t="s">
        <v>12</v>
      </c>
      <c r="L3" t="s">
        <v>12</v>
      </c>
      <c r="M3" t="s">
        <v>12</v>
      </c>
      <c r="Q3" t="s">
        <v>15</v>
      </c>
      <c r="R3">
        <v>3</v>
      </c>
    </row>
    <row r="4" spans="1:19" x14ac:dyDescent="0.3">
      <c r="A4" t="s">
        <v>87</v>
      </c>
      <c r="B4" t="s">
        <v>87</v>
      </c>
      <c r="C4" t="s">
        <v>87</v>
      </c>
      <c r="D4" t="s">
        <v>87</v>
      </c>
      <c r="E4" t="s">
        <v>87</v>
      </c>
      <c r="F4" t="s">
        <v>87</v>
      </c>
      <c r="G4" t="s">
        <v>87</v>
      </c>
      <c r="H4" t="s">
        <v>5</v>
      </c>
      <c r="I4" t="s">
        <v>5</v>
      </c>
      <c r="J4" t="s">
        <v>7</v>
      </c>
      <c r="K4" t="s">
        <v>7</v>
      </c>
      <c r="L4" t="s">
        <v>7</v>
      </c>
      <c r="M4" t="s">
        <v>7</v>
      </c>
      <c r="Q4" t="s">
        <v>16</v>
      </c>
      <c r="R4">
        <v>4</v>
      </c>
    </row>
    <row r="5" spans="1:19" x14ac:dyDescent="0.3">
      <c r="A5" t="s">
        <v>5</v>
      </c>
      <c r="B5" t="s">
        <v>5</v>
      </c>
      <c r="C5" t="s">
        <v>5</v>
      </c>
      <c r="D5" t="s">
        <v>5</v>
      </c>
      <c r="E5" t="s">
        <v>5</v>
      </c>
      <c r="F5" t="s">
        <v>5</v>
      </c>
      <c r="G5" t="s">
        <v>5</v>
      </c>
      <c r="H5" t="s">
        <v>7</v>
      </c>
      <c r="I5" t="s">
        <v>7</v>
      </c>
      <c r="J5" t="s">
        <v>9</v>
      </c>
      <c r="K5" t="s">
        <v>9</v>
      </c>
      <c r="L5" t="s">
        <v>9</v>
      </c>
      <c r="M5" t="s">
        <v>10</v>
      </c>
      <c r="Q5" t="s">
        <v>31</v>
      </c>
      <c r="R5" t="s">
        <v>31</v>
      </c>
    </row>
    <row r="6" spans="1:19" x14ac:dyDescent="0.3">
      <c r="A6" t="s">
        <v>7</v>
      </c>
      <c r="B6" t="s">
        <v>7</v>
      </c>
      <c r="C6" t="s">
        <v>7</v>
      </c>
      <c r="D6" t="s">
        <v>7</v>
      </c>
      <c r="E6" t="s">
        <v>7</v>
      </c>
      <c r="F6" t="s">
        <v>7</v>
      </c>
      <c r="G6" t="s">
        <v>7</v>
      </c>
      <c r="H6" t="s">
        <v>8</v>
      </c>
      <c r="I6" t="s">
        <v>8</v>
      </c>
      <c r="J6" t="s">
        <v>10</v>
      </c>
      <c r="K6" t="s">
        <v>10</v>
      </c>
      <c r="L6" t="s">
        <v>10</v>
      </c>
    </row>
    <row r="7" spans="1:19" x14ac:dyDescent="0.3">
      <c r="A7" t="s">
        <v>8</v>
      </c>
      <c r="B7" t="s">
        <v>8</v>
      </c>
      <c r="C7" t="s">
        <v>8</v>
      </c>
      <c r="D7" t="s">
        <v>8</v>
      </c>
      <c r="E7" t="s">
        <v>8</v>
      </c>
      <c r="F7" t="s">
        <v>8</v>
      </c>
      <c r="G7" t="s">
        <v>8</v>
      </c>
      <c r="H7" t="s">
        <v>9</v>
      </c>
      <c r="I7" t="s">
        <v>9</v>
      </c>
    </row>
    <row r="8" spans="1:19" x14ac:dyDescent="0.3">
      <c r="A8" t="s">
        <v>9</v>
      </c>
      <c r="B8" t="s">
        <v>9</v>
      </c>
      <c r="C8" t="s">
        <v>9</v>
      </c>
      <c r="D8" t="s">
        <v>9</v>
      </c>
      <c r="E8" t="s">
        <v>9</v>
      </c>
      <c r="F8" t="s">
        <v>9</v>
      </c>
      <c r="G8" t="s">
        <v>9</v>
      </c>
      <c r="H8" t="s">
        <v>10</v>
      </c>
      <c r="I8" t="s">
        <v>10</v>
      </c>
    </row>
    <row r="9" spans="1:19" x14ac:dyDescent="0.3">
      <c r="A9" t="s">
        <v>10</v>
      </c>
      <c r="B9" t="s">
        <v>10</v>
      </c>
      <c r="C9" t="s">
        <v>10</v>
      </c>
      <c r="D9" t="s">
        <v>10</v>
      </c>
      <c r="E9" t="s">
        <v>10</v>
      </c>
      <c r="F9" t="s">
        <v>10</v>
      </c>
      <c r="G9" t="s">
        <v>10</v>
      </c>
    </row>
    <row r="12" spans="1:19" x14ac:dyDescent="0.3">
      <c r="S12" t="s">
        <v>12</v>
      </c>
    </row>
    <row r="13" spans="1:19" x14ac:dyDescent="0.3">
      <c r="S13" t="s">
        <v>7</v>
      </c>
    </row>
    <row r="14" spans="1:19" x14ac:dyDescent="0.3">
      <c r="S14" t="s">
        <v>9</v>
      </c>
    </row>
    <row r="15" spans="1:19" x14ac:dyDescent="0.3">
      <c r="A15" s="1" t="s">
        <v>66</v>
      </c>
    </row>
    <row r="16" spans="1:19" x14ac:dyDescent="0.3">
      <c r="B16" t="s">
        <v>24</v>
      </c>
      <c r="C16" t="s">
        <v>2</v>
      </c>
      <c r="D16" t="s">
        <v>25</v>
      </c>
      <c r="E16" t="s">
        <v>26</v>
      </c>
      <c r="F16" t="s">
        <v>27</v>
      </c>
      <c r="G16" t="s">
        <v>28</v>
      </c>
      <c r="K16" t="s">
        <v>24</v>
      </c>
      <c r="L16" t="s">
        <v>2</v>
      </c>
      <c r="M16" t="s">
        <v>25</v>
      </c>
      <c r="N16" t="s">
        <v>26</v>
      </c>
      <c r="O16" t="s">
        <v>27</v>
      </c>
      <c r="P16" t="s">
        <v>28</v>
      </c>
    </row>
    <row r="17" spans="1:16" x14ac:dyDescent="0.3">
      <c r="A17" t="str">
        <f>CONCATENATE(A$2,"_",A5)</f>
        <v>K_AimswebPlus</v>
      </c>
      <c r="B17" t="s">
        <v>17</v>
      </c>
      <c r="C17" t="s">
        <v>54</v>
      </c>
      <c r="D17">
        <v>0</v>
      </c>
      <c r="E17">
        <v>64</v>
      </c>
      <c r="F17">
        <v>99</v>
      </c>
      <c r="G17">
        <v>134</v>
      </c>
      <c r="J17" t="s">
        <v>35</v>
      </c>
      <c r="K17" t="s">
        <v>18</v>
      </c>
      <c r="L17" t="s">
        <v>55</v>
      </c>
      <c r="M17">
        <v>0</v>
      </c>
      <c r="N17">
        <v>181</v>
      </c>
      <c r="O17">
        <v>188.4</v>
      </c>
      <c r="P17">
        <v>195.8</v>
      </c>
    </row>
    <row r="18" spans="1:16" x14ac:dyDescent="0.3">
      <c r="A18" t="str">
        <f>CONCATENATE(A$2,"_",A6)</f>
        <v>K_NWEA_MAP</v>
      </c>
      <c r="B18" t="s">
        <v>17</v>
      </c>
      <c r="C18" t="s">
        <v>55</v>
      </c>
      <c r="D18">
        <v>0</v>
      </c>
      <c r="E18">
        <v>147.6</v>
      </c>
      <c r="F18">
        <v>153.09</v>
      </c>
      <c r="G18">
        <v>158.6</v>
      </c>
      <c r="J18" t="s">
        <v>36</v>
      </c>
      <c r="K18" t="s">
        <v>52</v>
      </c>
      <c r="L18" t="s">
        <v>56</v>
      </c>
      <c r="M18">
        <v>0</v>
      </c>
      <c r="N18">
        <v>2044</v>
      </c>
      <c r="O18">
        <v>2266</v>
      </c>
      <c r="P18">
        <v>2448</v>
      </c>
    </row>
    <row r="19" spans="1:16" x14ac:dyDescent="0.3">
      <c r="A19" t="str">
        <f>CONCATENATE(A$2,"_",A7)</f>
        <v>K_i-Ready</v>
      </c>
      <c r="B19" t="s">
        <v>17</v>
      </c>
      <c r="C19" t="s">
        <v>56</v>
      </c>
      <c r="D19">
        <v>0</v>
      </c>
      <c r="E19">
        <v>360</v>
      </c>
      <c r="F19">
        <v>402</v>
      </c>
      <c r="G19">
        <v>444</v>
      </c>
      <c r="J19" t="s">
        <v>37</v>
      </c>
      <c r="K19" t="s">
        <v>18</v>
      </c>
      <c r="L19" t="s">
        <v>55</v>
      </c>
      <c r="M19">
        <v>0</v>
      </c>
      <c r="N19">
        <v>191.6</v>
      </c>
      <c r="O19">
        <v>198.32</v>
      </c>
      <c r="P19">
        <v>205.1</v>
      </c>
    </row>
    <row r="20" spans="1:16" x14ac:dyDescent="0.3">
      <c r="A20" t="str">
        <f>CONCATENATE(A$2,"_",A8)</f>
        <v>K_Scantron</v>
      </c>
      <c r="B20" t="s">
        <v>33</v>
      </c>
      <c r="C20" t="s">
        <v>56</v>
      </c>
      <c r="D20">
        <v>0</v>
      </c>
      <c r="E20">
        <v>1471</v>
      </c>
      <c r="F20">
        <v>1756</v>
      </c>
      <c r="G20">
        <v>2112</v>
      </c>
      <c r="J20" t="s">
        <v>38</v>
      </c>
      <c r="K20" t="s">
        <v>52</v>
      </c>
      <c r="L20" t="s">
        <v>56</v>
      </c>
      <c r="M20">
        <v>0</v>
      </c>
      <c r="N20">
        <v>2208</v>
      </c>
      <c r="O20">
        <v>2406</v>
      </c>
      <c r="P20">
        <v>2579</v>
      </c>
    </row>
    <row r="21" spans="1:16" x14ac:dyDescent="0.3">
      <c r="A21" t="str">
        <f>CONCATENATE(A$2,"_",A9)</f>
        <v>K_STAR</v>
      </c>
      <c r="B21" t="s">
        <v>17</v>
      </c>
      <c r="C21" t="s">
        <v>56</v>
      </c>
      <c r="D21">
        <v>0</v>
      </c>
      <c r="E21">
        <v>33</v>
      </c>
      <c r="F21">
        <v>80</v>
      </c>
      <c r="G21">
        <v>137</v>
      </c>
      <c r="J21" t="s">
        <v>39</v>
      </c>
      <c r="K21" t="s">
        <v>18</v>
      </c>
      <c r="L21" t="s">
        <v>55</v>
      </c>
      <c r="M21">
        <v>0</v>
      </c>
      <c r="N21">
        <v>198.3</v>
      </c>
      <c r="O21">
        <v>205</v>
      </c>
      <c r="P21">
        <v>211.7</v>
      </c>
    </row>
    <row r="22" spans="1:16" x14ac:dyDescent="0.3">
      <c r="A22" t="str">
        <f>CONCATENATE(B$2,"_",B5)</f>
        <v>1_AimswebPlus</v>
      </c>
      <c r="B22" t="s">
        <v>17</v>
      </c>
      <c r="C22" t="s">
        <v>54</v>
      </c>
      <c r="D22">
        <v>0</v>
      </c>
      <c r="E22">
        <v>35</v>
      </c>
      <c r="F22">
        <v>70</v>
      </c>
      <c r="G22">
        <v>105</v>
      </c>
      <c r="J22" t="s">
        <v>40</v>
      </c>
      <c r="K22" t="s">
        <v>52</v>
      </c>
      <c r="L22" t="s">
        <v>56</v>
      </c>
      <c r="M22">
        <v>0</v>
      </c>
      <c r="N22">
        <v>2281</v>
      </c>
      <c r="O22">
        <v>2485</v>
      </c>
      <c r="P22">
        <v>2656</v>
      </c>
    </row>
    <row r="23" spans="1:16" x14ac:dyDescent="0.3">
      <c r="A23" t="str">
        <f>CONCATENATE(B$2,"_",B6)</f>
        <v>1_NWEA_MAP</v>
      </c>
      <c r="B23" t="s">
        <v>17</v>
      </c>
      <c r="C23" t="s">
        <v>55</v>
      </c>
      <c r="D23">
        <v>0</v>
      </c>
      <c r="E23">
        <v>164.7</v>
      </c>
      <c r="F23">
        <v>171.4</v>
      </c>
      <c r="G23">
        <v>178.1</v>
      </c>
      <c r="J23" t="s">
        <v>41</v>
      </c>
      <c r="K23" t="s">
        <v>18</v>
      </c>
      <c r="L23" t="s">
        <v>55</v>
      </c>
      <c r="M23">
        <v>0</v>
      </c>
      <c r="N23">
        <v>203.7</v>
      </c>
      <c r="O23">
        <v>210.19</v>
      </c>
      <c r="P23">
        <v>216.7</v>
      </c>
    </row>
    <row r="24" spans="1:16" x14ac:dyDescent="0.3">
      <c r="A24" t="str">
        <f>CONCATENATE(B$2,"_",B7)</f>
        <v>1_i-Ready</v>
      </c>
      <c r="B24" t="s">
        <v>17</v>
      </c>
      <c r="C24" t="s">
        <v>56</v>
      </c>
      <c r="D24">
        <v>0</v>
      </c>
      <c r="E24">
        <v>408</v>
      </c>
      <c r="F24">
        <v>463</v>
      </c>
      <c r="G24">
        <v>512</v>
      </c>
      <c r="J24" t="s">
        <v>42</v>
      </c>
      <c r="K24" t="s">
        <v>52</v>
      </c>
      <c r="L24" t="s">
        <v>56</v>
      </c>
      <c r="M24">
        <v>0</v>
      </c>
      <c r="N24">
        <v>2371</v>
      </c>
      <c r="O24">
        <v>2566</v>
      </c>
      <c r="P24">
        <v>2718</v>
      </c>
    </row>
    <row r="25" spans="1:16" x14ac:dyDescent="0.3">
      <c r="A25" t="str">
        <f>CONCATENATE(B$2,"_",B8)</f>
        <v>1_Scantron</v>
      </c>
      <c r="B25" t="s">
        <v>33</v>
      </c>
      <c r="C25" t="s">
        <v>56</v>
      </c>
      <c r="D25">
        <v>0</v>
      </c>
      <c r="E25">
        <v>1706</v>
      </c>
      <c r="F25">
        <v>1995</v>
      </c>
      <c r="G25">
        <v>2193</v>
      </c>
      <c r="J25" t="s">
        <v>43</v>
      </c>
      <c r="K25" t="s">
        <v>18</v>
      </c>
      <c r="L25" t="s">
        <v>55</v>
      </c>
      <c r="M25">
        <v>0</v>
      </c>
      <c r="N25">
        <v>207.7</v>
      </c>
      <c r="O25">
        <v>214.19</v>
      </c>
      <c r="P25">
        <v>220.7</v>
      </c>
    </row>
    <row r="26" spans="1:16" x14ac:dyDescent="0.3">
      <c r="A26" t="str">
        <f>CONCATENATE(B$2,"_",B9)</f>
        <v>1_STAR</v>
      </c>
      <c r="B26" t="s">
        <v>17</v>
      </c>
      <c r="C26" t="s">
        <v>56</v>
      </c>
      <c r="D26">
        <v>0</v>
      </c>
      <c r="E26">
        <v>54</v>
      </c>
      <c r="F26">
        <v>139</v>
      </c>
      <c r="G26">
        <v>270</v>
      </c>
      <c r="J26" t="s">
        <v>44</v>
      </c>
      <c r="K26" t="s">
        <v>52</v>
      </c>
      <c r="L26" t="s">
        <v>56</v>
      </c>
      <c r="M26">
        <v>0</v>
      </c>
      <c r="N26">
        <v>2406</v>
      </c>
      <c r="O26">
        <v>2604</v>
      </c>
      <c r="P26">
        <v>2777</v>
      </c>
    </row>
    <row r="27" spans="1:16" x14ac:dyDescent="0.3">
      <c r="A27" t="str">
        <f>CONCATENATE(C$2,"_",C5)</f>
        <v>2_AimswebPlus</v>
      </c>
      <c r="B27" t="s">
        <v>17</v>
      </c>
      <c r="C27" t="s">
        <v>54</v>
      </c>
      <c r="D27">
        <v>0</v>
      </c>
      <c r="E27">
        <v>335</v>
      </c>
      <c r="F27">
        <v>392</v>
      </c>
      <c r="G27">
        <v>449</v>
      </c>
      <c r="J27" t="s">
        <v>45</v>
      </c>
      <c r="K27" t="s">
        <v>18</v>
      </c>
      <c r="L27" t="s">
        <v>55</v>
      </c>
      <c r="M27">
        <v>0</v>
      </c>
      <c r="N27">
        <v>209.6</v>
      </c>
      <c r="O27">
        <v>216.47</v>
      </c>
      <c r="P27">
        <v>223.4</v>
      </c>
    </row>
    <row r="28" spans="1:16" x14ac:dyDescent="0.3">
      <c r="A28" t="str">
        <f>CONCATENATE(C$2,"_",C6)</f>
        <v>2_NWEA_MAP</v>
      </c>
      <c r="B28" t="s">
        <v>17</v>
      </c>
      <c r="C28" t="s">
        <v>55</v>
      </c>
      <c r="D28">
        <v>0</v>
      </c>
      <c r="E28">
        <v>178.2</v>
      </c>
      <c r="F28">
        <v>185.57</v>
      </c>
      <c r="G28">
        <v>193</v>
      </c>
      <c r="J28" t="s">
        <v>46</v>
      </c>
      <c r="K28" t="s">
        <v>52</v>
      </c>
      <c r="L28" t="s">
        <v>56</v>
      </c>
      <c r="M28">
        <v>0</v>
      </c>
      <c r="N28">
        <v>2475</v>
      </c>
      <c r="O28">
        <v>2636</v>
      </c>
      <c r="P28">
        <v>2848</v>
      </c>
    </row>
    <row r="29" spans="1:16" x14ac:dyDescent="0.3">
      <c r="A29" t="str">
        <f>CONCATENATE(C$2,"_",C7)</f>
        <v>2_i-Ready</v>
      </c>
      <c r="B29" t="s">
        <v>17</v>
      </c>
      <c r="C29" t="s">
        <v>56</v>
      </c>
      <c r="D29">
        <v>0</v>
      </c>
      <c r="E29">
        <v>449</v>
      </c>
      <c r="F29">
        <v>508</v>
      </c>
      <c r="G29">
        <v>552</v>
      </c>
      <c r="J29" t="s">
        <v>47</v>
      </c>
      <c r="K29" t="s">
        <v>18</v>
      </c>
      <c r="L29" t="s">
        <v>55</v>
      </c>
      <c r="M29">
        <v>0</v>
      </c>
      <c r="N29">
        <v>211.8</v>
      </c>
      <c r="O29">
        <v>218.74</v>
      </c>
      <c r="P29">
        <v>225.6</v>
      </c>
    </row>
    <row r="30" spans="1:16" x14ac:dyDescent="0.3">
      <c r="A30" t="str">
        <f>CONCATENATE(C$2,"_",C8)</f>
        <v>2_Scantron</v>
      </c>
      <c r="B30" t="s">
        <v>33</v>
      </c>
      <c r="C30" t="s">
        <v>56</v>
      </c>
      <c r="D30">
        <v>0</v>
      </c>
      <c r="E30">
        <v>1901</v>
      </c>
      <c r="F30">
        <v>2115</v>
      </c>
      <c r="G30">
        <v>2389</v>
      </c>
      <c r="J30" t="s">
        <v>48</v>
      </c>
      <c r="K30" t="s">
        <v>52</v>
      </c>
      <c r="L30" t="s">
        <v>56</v>
      </c>
      <c r="M30">
        <v>0</v>
      </c>
      <c r="N30">
        <v>2483</v>
      </c>
      <c r="O30">
        <v>2646</v>
      </c>
      <c r="P30">
        <v>2857</v>
      </c>
    </row>
    <row r="31" spans="1:16" x14ac:dyDescent="0.3">
      <c r="A31" t="str">
        <f>CONCATENATE(C$2,"_",C9)</f>
        <v>2_STAR</v>
      </c>
      <c r="B31" t="s">
        <v>17</v>
      </c>
      <c r="C31" t="s">
        <v>56</v>
      </c>
      <c r="D31">
        <v>0</v>
      </c>
      <c r="E31">
        <v>180</v>
      </c>
      <c r="F31">
        <v>317</v>
      </c>
      <c r="G31">
        <v>468</v>
      </c>
      <c r="J31" t="s">
        <v>49</v>
      </c>
      <c r="K31" t="s">
        <v>18</v>
      </c>
      <c r="L31" t="s">
        <v>55</v>
      </c>
      <c r="M31">
        <v>0</v>
      </c>
      <c r="N31">
        <v>211.5</v>
      </c>
      <c r="O31">
        <v>219</v>
      </c>
      <c r="P31">
        <v>226.5</v>
      </c>
    </row>
    <row r="32" spans="1:16" x14ac:dyDescent="0.3">
      <c r="A32" t="str">
        <f>CONCATENATE(D$2,"_",D5)</f>
        <v>3_AimswebPlus</v>
      </c>
      <c r="B32" t="s">
        <v>17</v>
      </c>
      <c r="C32" t="s">
        <v>54</v>
      </c>
      <c r="D32">
        <v>0</v>
      </c>
      <c r="E32">
        <v>369</v>
      </c>
      <c r="F32">
        <v>426</v>
      </c>
      <c r="G32">
        <v>483</v>
      </c>
      <c r="J32" t="s">
        <v>50</v>
      </c>
      <c r="K32" t="s">
        <v>18</v>
      </c>
      <c r="L32" t="s">
        <v>55</v>
      </c>
      <c r="M32">
        <v>0</v>
      </c>
      <c r="N32">
        <v>213.8</v>
      </c>
      <c r="O32">
        <v>220.86</v>
      </c>
      <c r="P32">
        <v>227.9</v>
      </c>
    </row>
    <row r="33" spans="1:16" x14ac:dyDescent="0.3">
      <c r="A33" t="str">
        <f>CONCATENATE(D$2,"_",D6)</f>
        <v>3_NWEA_MAP</v>
      </c>
      <c r="B33" t="s">
        <v>17</v>
      </c>
      <c r="C33" t="s">
        <v>55</v>
      </c>
      <c r="D33">
        <v>0</v>
      </c>
      <c r="E33">
        <v>189.7</v>
      </c>
      <c r="F33">
        <v>197.12</v>
      </c>
      <c r="G33">
        <v>204.6</v>
      </c>
      <c r="J33" t="s">
        <v>51</v>
      </c>
      <c r="K33" t="s">
        <v>18</v>
      </c>
      <c r="L33" t="s">
        <v>55</v>
      </c>
      <c r="M33">
        <v>0</v>
      </c>
      <c r="N33">
        <v>215.5</v>
      </c>
      <c r="O33">
        <v>222.33</v>
      </c>
      <c r="P33">
        <v>229.2</v>
      </c>
    </row>
    <row r="34" spans="1:16" x14ac:dyDescent="0.3">
      <c r="A34" t="str">
        <f>CONCATENATE(D$2,"_",D7)</f>
        <v>3_i-Ready</v>
      </c>
      <c r="B34" t="s">
        <v>17</v>
      </c>
      <c r="C34" t="s">
        <v>56</v>
      </c>
      <c r="D34">
        <v>0</v>
      </c>
      <c r="E34">
        <v>479</v>
      </c>
      <c r="F34">
        <v>535</v>
      </c>
      <c r="G34">
        <v>581</v>
      </c>
    </row>
    <row r="35" spans="1:16" x14ac:dyDescent="0.3">
      <c r="A35" t="str">
        <f>CONCATENATE(D$2,"_",D8)</f>
        <v>3_Scantron</v>
      </c>
      <c r="B35" t="s">
        <v>17</v>
      </c>
      <c r="C35" t="s">
        <v>56</v>
      </c>
      <c r="D35">
        <v>0</v>
      </c>
      <c r="E35">
        <v>2130</v>
      </c>
      <c r="F35">
        <v>2517</v>
      </c>
      <c r="G35">
        <v>2783</v>
      </c>
    </row>
    <row r="36" spans="1:16" x14ac:dyDescent="0.3">
      <c r="A36" t="str">
        <f>CONCATENATE(D$2,"_",D9)</f>
        <v>3_STAR</v>
      </c>
      <c r="B36" t="s">
        <v>17</v>
      </c>
      <c r="C36" t="s">
        <v>56</v>
      </c>
      <c r="D36">
        <v>0</v>
      </c>
      <c r="E36">
        <v>271</v>
      </c>
      <c r="F36">
        <v>435</v>
      </c>
      <c r="G36">
        <v>607</v>
      </c>
    </row>
    <row r="37" spans="1:16" x14ac:dyDescent="0.3">
      <c r="A37" t="str">
        <f>CONCATENATE(E$2,"_",E5)</f>
        <v>4_AimswebPlus</v>
      </c>
      <c r="B37" t="s">
        <v>17</v>
      </c>
      <c r="C37" t="s">
        <v>54</v>
      </c>
      <c r="D37">
        <v>0</v>
      </c>
      <c r="E37">
        <v>387</v>
      </c>
      <c r="F37">
        <v>444</v>
      </c>
      <c r="G37">
        <v>501</v>
      </c>
    </row>
    <row r="38" spans="1:16" x14ac:dyDescent="0.3">
      <c r="A38" t="str">
        <f>CONCATENATE(E$2,"_",E6)</f>
        <v>4_NWEA_MAP</v>
      </c>
      <c r="B38" t="s">
        <v>17</v>
      </c>
      <c r="C38" t="s">
        <v>55</v>
      </c>
      <c r="D38">
        <v>0</v>
      </c>
      <c r="E38">
        <v>197.4</v>
      </c>
      <c r="F38">
        <v>204.83</v>
      </c>
      <c r="G38">
        <v>212.2</v>
      </c>
    </row>
    <row r="39" spans="1:16" x14ac:dyDescent="0.3">
      <c r="A39" t="str">
        <f>CONCATENATE(E$2,"_",E7)</f>
        <v>4_i-Ready</v>
      </c>
      <c r="B39" t="s">
        <v>17</v>
      </c>
      <c r="C39" t="s">
        <v>56</v>
      </c>
      <c r="D39">
        <v>0</v>
      </c>
      <c r="E39">
        <v>493</v>
      </c>
      <c r="F39">
        <v>552</v>
      </c>
      <c r="G39">
        <v>600</v>
      </c>
    </row>
    <row r="40" spans="1:16" x14ac:dyDescent="0.3">
      <c r="A40" t="str">
        <f>CONCATENATE(E$2,"_",E8)</f>
        <v>4_Scantron</v>
      </c>
      <c r="B40" t="s">
        <v>17</v>
      </c>
      <c r="C40" t="s">
        <v>56</v>
      </c>
      <c r="D40">
        <v>0</v>
      </c>
      <c r="E40">
        <v>2307</v>
      </c>
      <c r="F40">
        <v>2677</v>
      </c>
      <c r="G40">
        <v>2936</v>
      </c>
    </row>
    <row r="41" spans="1:16" x14ac:dyDescent="0.3">
      <c r="A41" t="str">
        <f>CONCATENATE(E$2,"_",E9)</f>
        <v>4_STAR</v>
      </c>
      <c r="B41" t="s">
        <v>17</v>
      </c>
      <c r="C41" t="s">
        <v>56</v>
      </c>
      <c r="D41">
        <v>0</v>
      </c>
      <c r="E41">
        <v>312</v>
      </c>
      <c r="F41">
        <v>522</v>
      </c>
      <c r="G41">
        <v>738</v>
      </c>
    </row>
    <row r="42" spans="1:16" x14ac:dyDescent="0.3">
      <c r="A42" t="str">
        <f>CONCATENATE(F$2,"_",F5)</f>
        <v>5_AimswebPlus</v>
      </c>
      <c r="B42" t="s">
        <v>17</v>
      </c>
      <c r="C42" t="s">
        <v>54</v>
      </c>
      <c r="D42">
        <v>0</v>
      </c>
      <c r="E42">
        <v>415</v>
      </c>
      <c r="F42">
        <v>472</v>
      </c>
      <c r="G42">
        <v>529</v>
      </c>
    </row>
    <row r="43" spans="1:16" x14ac:dyDescent="0.3">
      <c r="A43" t="str">
        <f>CONCATENATE(F$2,"_",F6)</f>
        <v>5_NWEA_MAP</v>
      </c>
      <c r="B43" t="s">
        <v>17</v>
      </c>
      <c r="C43" t="s">
        <v>55</v>
      </c>
      <c r="D43">
        <v>0</v>
      </c>
      <c r="E43">
        <v>203.7</v>
      </c>
      <c r="F43">
        <v>210.98</v>
      </c>
      <c r="G43">
        <v>218.3</v>
      </c>
    </row>
    <row r="44" spans="1:16" x14ac:dyDescent="0.3">
      <c r="A44" t="str">
        <f>CONCATENATE(F$2,"_",F7)</f>
        <v>5_i-Ready</v>
      </c>
      <c r="B44" t="s">
        <v>17</v>
      </c>
      <c r="C44" t="s">
        <v>56</v>
      </c>
      <c r="D44">
        <v>0</v>
      </c>
      <c r="E44">
        <v>513</v>
      </c>
      <c r="F44">
        <v>575</v>
      </c>
      <c r="G44">
        <v>622</v>
      </c>
    </row>
    <row r="45" spans="1:16" x14ac:dyDescent="0.3">
      <c r="A45" t="str">
        <f>CONCATENATE(F$2,"_",F8)</f>
        <v>5_Scantron</v>
      </c>
      <c r="B45" t="s">
        <v>17</v>
      </c>
      <c r="C45" t="s">
        <v>56</v>
      </c>
      <c r="D45">
        <v>0</v>
      </c>
      <c r="E45">
        <v>2456</v>
      </c>
      <c r="F45">
        <v>2797</v>
      </c>
      <c r="G45">
        <v>3025</v>
      </c>
    </row>
    <row r="46" spans="1:16" x14ac:dyDescent="0.3">
      <c r="A46" t="str">
        <f>CONCATENATE(F$2,"_",F9)</f>
        <v>5_STAR</v>
      </c>
      <c r="B46" t="s">
        <v>17</v>
      </c>
      <c r="C46" t="s">
        <v>56</v>
      </c>
      <c r="D46">
        <v>0</v>
      </c>
      <c r="E46">
        <v>378</v>
      </c>
      <c r="F46">
        <v>640</v>
      </c>
      <c r="G46">
        <v>896</v>
      </c>
    </row>
    <row r="47" spans="1:16" x14ac:dyDescent="0.3">
      <c r="A47" t="str">
        <f>CONCATENATE(G$2,"_",G5)</f>
        <v>6_AimswebPlus</v>
      </c>
      <c r="B47" t="s">
        <v>17</v>
      </c>
      <c r="C47" t="s">
        <v>54</v>
      </c>
      <c r="D47">
        <v>0</v>
      </c>
      <c r="E47">
        <v>431</v>
      </c>
      <c r="F47">
        <v>488</v>
      </c>
      <c r="G47">
        <v>545</v>
      </c>
    </row>
    <row r="48" spans="1:16" x14ac:dyDescent="0.3">
      <c r="A48" t="str">
        <f>CONCATENATE(G$2,"_",G6)</f>
        <v>6_NWEA_MAP</v>
      </c>
      <c r="B48" t="s">
        <v>17</v>
      </c>
      <c r="C48" t="s">
        <v>55</v>
      </c>
      <c r="D48">
        <v>0</v>
      </c>
      <c r="E48">
        <v>208.2</v>
      </c>
      <c r="F48">
        <v>215.36</v>
      </c>
      <c r="G48">
        <v>222.6</v>
      </c>
    </row>
    <row r="49" spans="1:7" x14ac:dyDescent="0.3">
      <c r="A49" t="str">
        <f>CONCATENATE(G$2,"_",G7)</f>
        <v>6_i-Ready</v>
      </c>
      <c r="B49" t="s">
        <v>17</v>
      </c>
      <c r="C49" t="s">
        <v>56</v>
      </c>
      <c r="D49">
        <v>0</v>
      </c>
      <c r="E49">
        <v>527</v>
      </c>
      <c r="F49">
        <v>594</v>
      </c>
      <c r="G49">
        <v>639</v>
      </c>
    </row>
    <row r="50" spans="1:7" x14ac:dyDescent="0.3">
      <c r="A50" t="str">
        <f>CONCATENATE(G$2,"_",G8)</f>
        <v>6_Scantron</v>
      </c>
      <c r="B50" t="s">
        <v>17</v>
      </c>
      <c r="C50" t="s">
        <v>56</v>
      </c>
      <c r="D50">
        <v>0</v>
      </c>
      <c r="E50">
        <v>2555</v>
      </c>
      <c r="F50">
        <v>2882</v>
      </c>
      <c r="G50">
        <v>3115</v>
      </c>
    </row>
    <row r="51" spans="1:7" x14ac:dyDescent="0.3">
      <c r="A51" t="str">
        <f>CONCATENATE(G$2,"_",G9)</f>
        <v>6_STAR</v>
      </c>
      <c r="B51" t="s">
        <v>17</v>
      </c>
      <c r="C51" t="s">
        <v>56</v>
      </c>
      <c r="D51">
        <v>0</v>
      </c>
      <c r="E51">
        <v>440</v>
      </c>
      <c r="F51">
        <v>795</v>
      </c>
      <c r="G51">
        <v>1132</v>
      </c>
    </row>
    <row r="52" spans="1:7" x14ac:dyDescent="0.3">
      <c r="A52" t="str">
        <f>CONCATENATE(H$2,"_",H4)</f>
        <v>7_AimswebPlus</v>
      </c>
      <c r="B52" t="s">
        <v>17</v>
      </c>
      <c r="C52" t="s">
        <v>54</v>
      </c>
      <c r="D52">
        <v>0</v>
      </c>
      <c r="E52">
        <v>451</v>
      </c>
      <c r="F52">
        <v>508</v>
      </c>
      <c r="G52">
        <v>565</v>
      </c>
    </row>
    <row r="53" spans="1:7" x14ac:dyDescent="0.3">
      <c r="A53" t="str">
        <f>CONCATENATE(H$2,"_",H5)</f>
        <v>7_NWEA_MAP</v>
      </c>
      <c r="B53" t="s">
        <v>17</v>
      </c>
      <c r="C53" t="s">
        <v>55</v>
      </c>
      <c r="D53">
        <v>0</v>
      </c>
      <c r="E53">
        <v>210.9</v>
      </c>
      <c r="F53">
        <v>218.36</v>
      </c>
      <c r="G53">
        <v>225.8</v>
      </c>
    </row>
    <row r="54" spans="1:7" x14ac:dyDescent="0.3">
      <c r="A54" t="str">
        <f>CONCATENATE(H$2,"_",H6)</f>
        <v>7_i-Ready</v>
      </c>
      <c r="B54" t="s">
        <v>17</v>
      </c>
      <c r="C54" t="s">
        <v>56</v>
      </c>
      <c r="D54">
        <v>0</v>
      </c>
      <c r="E54">
        <v>539</v>
      </c>
      <c r="F54">
        <v>604</v>
      </c>
      <c r="G54">
        <v>651</v>
      </c>
    </row>
    <row r="55" spans="1:7" x14ac:dyDescent="0.3">
      <c r="A55" t="str">
        <f>CONCATENATE(H$2,"_",H7)</f>
        <v>7_Scantron</v>
      </c>
      <c r="B55" t="s">
        <v>17</v>
      </c>
      <c r="C55" t="s">
        <v>56</v>
      </c>
      <c r="D55">
        <v>0</v>
      </c>
      <c r="E55">
        <v>2645</v>
      </c>
      <c r="F55">
        <v>2953</v>
      </c>
      <c r="G55">
        <v>3176</v>
      </c>
    </row>
    <row r="56" spans="1:7" x14ac:dyDescent="0.3">
      <c r="A56" t="str">
        <f>CONCATENATE(H$2,"_",H8)</f>
        <v>7_STAR</v>
      </c>
      <c r="B56" t="s">
        <v>17</v>
      </c>
      <c r="C56" t="s">
        <v>56</v>
      </c>
      <c r="D56">
        <v>0</v>
      </c>
      <c r="E56">
        <v>515</v>
      </c>
      <c r="F56">
        <v>895</v>
      </c>
      <c r="G56">
        <v>1263</v>
      </c>
    </row>
    <row r="57" spans="1:7" x14ac:dyDescent="0.3">
      <c r="A57" t="str">
        <f>CONCATENATE(I$2,"_",I4)</f>
        <v>8_AimswebPlus</v>
      </c>
      <c r="B57" t="s">
        <v>17</v>
      </c>
      <c r="C57" t="s">
        <v>54</v>
      </c>
      <c r="D57">
        <v>0</v>
      </c>
      <c r="E57">
        <v>465</v>
      </c>
      <c r="F57">
        <v>522</v>
      </c>
      <c r="G57">
        <v>579</v>
      </c>
    </row>
    <row r="58" spans="1:7" x14ac:dyDescent="0.3">
      <c r="A58" t="str">
        <f>CONCATENATE(I$2,"_",I5)</f>
        <v>8_NWEA_MAP</v>
      </c>
      <c r="B58" t="s">
        <v>17</v>
      </c>
      <c r="C58" t="s">
        <v>55</v>
      </c>
      <c r="D58">
        <v>0</v>
      </c>
      <c r="E58">
        <v>213.6</v>
      </c>
      <c r="F58">
        <v>221.66</v>
      </c>
      <c r="G58">
        <v>229.7</v>
      </c>
    </row>
    <row r="59" spans="1:7" x14ac:dyDescent="0.3">
      <c r="A59" t="str">
        <f>CONCATENATE(I$2,"_",I6)</f>
        <v>8_i-Ready</v>
      </c>
      <c r="B59" t="s">
        <v>17</v>
      </c>
      <c r="C59" t="s">
        <v>56</v>
      </c>
      <c r="D59">
        <v>0</v>
      </c>
      <c r="E59">
        <v>553</v>
      </c>
      <c r="F59">
        <v>617</v>
      </c>
      <c r="G59">
        <v>660</v>
      </c>
    </row>
    <row r="60" spans="1:7" x14ac:dyDescent="0.3">
      <c r="A60" t="str">
        <f>CONCATENATE(I$2,"_",I7)</f>
        <v>8_Scantron</v>
      </c>
      <c r="B60" t="s">
        <v>17</v>
      </c>
      <c r="C60" t="s">
        <v>56</v>
      </c>
      <c r="D60">
        <v>0</v>
      </c>
      <c r="E60">
        <v>2723</v>
      </c>
      <c r="F60">
        <v>3018</v>
      </c>
      <c r="G60">
        <v>3243</v>
      </c>
    </row>
    <row r="61" spans="1:7" x14ac:dyDescent="0.3">
      <c r="A61" t="str">
        <f>CONCATENATE(I$2,"_",I8)</f>
        <v>8_STAR</v>
      </c>
      <c r="B61" t="s">
        <v>17</v>
      </c>
      <c r="C61" t="s">
        <v>56</v>
      </c>
      <c r="D61">
        <v>0</v>
      </c>
      <c r="E61">
        <v>625</v>
      </c>
      <c r="F61">
        <v>994</v>
      </c>
      <c r="G61">
        <v>1343</v>
      </c>
    </row>
    <row r="62" spans="1:7" x14ac:dyDescent="0.3">
      <c r="A62" t="str">
        <f>CONCATENATE(J$2,"_",J4)</f>
        <v>9_NWEA_MAP</v>
      </c>
      <c r="B62" t="s">
        <v>17</v>
      </c>
      <c r="C62" t="s">
        <v>55</v>
      </c>
      <c r="D62">
        <v>0</v>
      </c>
      <c r="E62">
        <v>211.8</v>
      </c>
      <c r="F62">
        <v>221.4</v>
      </c>
      <c r="G62">
        <v>231</v>
      </c>
    </row>
    <row r="63" spans="1:7" x14ac:dyDescent="0.3">
      <c r="A63" t="str">
        <f>CONCATENATE(J$2,"_",J5)</f>
        <v>9_Scantron</v>
      </c>
      <c r="B63" t="s">
        <v>17</v>
      </c>
      <c r="C63" t="s">
        <v>56</v>
      </c>
      <c r="D63">
        <v>0</v>
      </c>
      <c r="E63">
        <v>2791</v>
      </c>
      <c r="F63">
        <v>3023</v>
      </c>
      <c r="G63">
        <v>3301</v>
      </c>
    </row>
    <row r="64" spans="1:7" x14ac:dyDescent="0.3">
      <c r="A64" t="str">
        <f>CONCATENATE(J$2,"_",J6)</f>
        <v>9_STAR</v>
      </c>
      <c r="B64" t="s">
        <v>17</v>
      </c>
      <c r="C64" t="s">
        <v>56</v>
      </c>
      <c r="D64">
        <v>0</v>
      </c>
      <c r="E64">
        <v>754</v>
      </c>
      <c r="F64">
        <v>1116</v>
      </c>
      <c r="G64">
        <v>1430</v>
      </c>
    </row>
    <row r="65" spans="1:7" x14ac:dyDescent="0.3">
      <c r="A65" t="str">
        <f>CONCATENATE(K$2,"_",K4)</f>
        <v>10_NWEA_MAP</v>
      </c>
      <c r="B65" t="s">
        <v>17</v>
      </c>
      <c r="C65" t="s">
        <v>55</v>
      </c>
      <c r="D65">
        <v>0</v>
      </c>
      <c r="E65">
        <v>214.9</v>
      </c>
      <c r="F65">
        <v>223.51</v>
      </c>
      <c r="G65">
        <v>232.1</v>
      </c>
    </row>
    <row r="66" spans="1:7" x14ac:dyDescent="0.3">
      <c r="A66" t="str">
        <f>CONCATENATE(K$2,"_",K5)</f>
        <v>10_Scantron</v>
      </c>
      <c r="B66" t="s">
        <v>17</v>
      </c>
      <c r="C66" t="s">
        <v>56</v>
      </c>
      <c r="D66">
        <v>0</v>
      </c>
      <c r="E66">
        <v>2798</v>
      </c>
      <c r="F66">
        <v>3047</v>
      </c>
      <c r="G66">
        <v>3349</v>
      </c>
    </row>
    <row r="67" spans="1:7" x14ac:dyDescent="0.3">
      <c r="A67" t="str">
        <f>CONCATENATE(K$2,"_",K6)</f>
        <v>10_STAR</v>
      </c>
      <c r="B67" t="s">
        <v>17</v>
      </c>
      <c r="C67" t="s">
        <v>56</v>
      </c>
      <c r="D67">
        <v>0</v>
      </c>
      <c r="E67">
        <v>801</v>
      </c>
      <c r="F67">
        <v>1167</v>
      </c>
      <c r="G67">
        <v>1463</v>
      </c>
    </row>
    <row r="68" spans="1:7" x14ac:dyDescent="0.3">
      <c r="A68" t="str">
        <f>CONCATENATE(L$2,"_",L4)</f>
        <v>11_NWEA_MAP</v>
      </c>
      <c r="B68" t="s">
        <v>17</v>
      </c>
      <c r="C68" t="s">
        <v>55</v>
      </c>
      <c r="D68">
        <v>0</v>
      </c>
      <c r="E68">
        <v>216.1</v>
      </c>
      <c r="F68">
        <v>224.71</v>
      </c>
      <c r="G68">
        <v>233.3</v>
      </c>
    </row>
    <row r="69" spans="1:7" x14ac:dyDescent="0.3">
      <c r="A69" t="str">
        <f>CONCATENATE(L$2,"_",L5)</f>
        <v>11_Scantron</v>
      </c>
      <c r="B69" t="s">
        <v>17</v>
      </c>
      <c r="C69" t="s">
        <v>56</v>
      </c>
      <c r="D69">
        <v>0</v>
      </c>
      <c r="E69">
        <v>2801</v>
      </c>
      <c r="F69">
        <v>3067</v>
      </c>
      <c r="G69">
        <v>3368</v>
      </c>
    </row>
    <row r="70" spans="1:7" x14ac:dyDescent="0.3">
      <c r="A70" t="str">
        <f>CONCATENATE(L$2,"_",L6)</f>
        <v>11_STAR</v>
      </c>
      <c r="B70" t="s">
        <v>17</v>
      </c>
      <c r="C70" t="s">
        <v>56</v>
      </c>
      <c r="D70">
        <v>0</v>
      </c>
      <c r="E70">
        <v>861</v>
      </c>
      <c r="F70">
        <v>1204</v>
      </c>
      <c r="G70">
        <v>1483</v>
      </c>
    </row>
    <row r="71" spans="1:7" x14ac:dyDescent="0.3">
      <c r="A71" t="str">
        <f>CONCATENATE(M$2,"_",M4)</f>
        <v>12_NWEA_MAP</v>
      </c>
      <c r="B71" t="s">
        <v>17</v>
      </c>
      <c r="C71" t="s">
        <v>55</v>
      </c>
      <c r="D71">
        <v>0</v>
      </c>
      <c r="E71">
        <v>213.9</v>
      </c>
      <c r="F71">
        <v>224.33</v>
      </c>
      <c r="G71">
        <v>234.8</v>
      </c>
    </row>
    <row r="72" spans="1:7" x14ac:dyDescent="0.3">
      <c r="A72" t="str">
        <f>CONCATENATE(M$2,"_",M5)</f>
        <v>12_STAR</v>
      </c>
      <c r="B72" t="s">
        <v>17</v>
      </c>
      <c r="C72" t="s">
        <v>56</v>
      </c>
      <c r="D72">
        <v>0</v>
      </c>
      <c r="E72">
        <v>930</v>
      </c>
      <c r="F72">
        <v>1244</v>
      </c>
      <c r="G72">
        <v>1502</v>
      </c>
    </row>
    <row r="73" spans="1:7" x14ac:dyDescent="0.3">
      <c r="A73" t="s">
        <v>88</v>
      </c>
      <c r="B73" t="s">
        <v>17</v>
      </c>
      <c r="C73" t="s">
        <v>54</v>
      </c>
      <c r="D73">
        <v>0</v>
      </c>
      <c r="E73">
        <v>89</v>
      </c>
      <c r="F73">
        <v>119</v>
      </c>
      <c r="G73">
        <v>152</v>
      </c>
    </row>
    <row r="74" spans="1:7" x14ac:dyDescent="0.3">
      <c r="A74" t="s">
        <v>89</v>
      </c>
      <c r="B74" t="s">
        <v>17</v>
      </c>
      <c r="C74" t="s">
        <v>54</v>
      </c>
      <c r="D74">
        <v>0</v>
      </c>
      <c r="E74">
        <v>111</v>
      </c>
      <c r="F74">
        <v>155</v>
      </c>
      <c r="G74">
        <v>208</v>
      </c>
    </row>
    <row r="75" spans="1:7" x14ac:dyDescent="0.3">
      <c r="A75" t="s">
        <v>90</v>
      </c>
      <c r="B75" t="s">
        <v>17</v>
      </c>
      <c r="C75" t="s">
        <v>54</v>
      </c>
      <c r="D75">
        <v>0</v>
      </c>
      <c r="E75">
        <v>180</v>
      </c>
      <c r="F75">
        <v>238</v>
      </c>
      <c r="G75">
        <v>287</v>
      </c>
    </row>
    <row r="76" spans="1:7" x14ac:dyDescent="0.3">
      <c r="A76" t="s">
        <v>91</v>
      </c>
      <c r="B76" t="s">
        <v>17</v>
      </c>
      <c r="C76" t="s">
        <v>54</v>
      </c>
      <c r="D76">
        <v>0</v>
      </c>
      <c r="E76">
        <v>280</v>
      </c>
      <c r="F76">
        <v>330</v>
      </c>
      <c r="G76">
        <v>405</v>
      </c>
    </row>
    <row r="77" spans="1:7" x14ac:dyDescent="0.3">
      <c r="A77" t="s">
        <v>92</v>
      </c>
      <c r="B77" t="s">
        <v>17</v>
      </c>
      <c r="C77" t="s">
        <v>54</v>
      </c>
      <c r="D77">
        <v>0</v>
      </c>
      <c r="E77">
        <v>330</v>
      </c>
      <c r="F77">
        <v>391</v>
      </c>
      <c r="G77">
        <v>446</v>
      </c>
    </row>
    <row r="78" spans="1:7" x14ac:dyDescent="0.3">
      <c r="A78" t="s">
        <v>93</v>
      </c>
      <c r="B78" t="s">
        <v>17</v>
      </c>
      <c r="C78" t="s">
        <v>54</v>
      </c>
      <c r="D78">
        <v>0</v>
      </c>
      <c r="E78">
        <v>340</v>
      </c>
      <c r="F78">
        <v>415</v>
      </c>
      <c r="G78">
        <v>466</v>
      </c>
    </row>
    <row r="79" spans="1:7" x14ac:dyDescent="0.3">
      <c r="A79" t="s">
        <v>94</v>
      </c>
      <c r="B79" t="s">
        <v>17</v>
      </c>
      <c r="C79" t="s">
        <v>54</v>
      </c>
      <c r="D79">
        <v>0</v>
      </c>
      <c r="E79">
        <v>324</v>
      </c>
      <c r="F79">
        <v>380</v>
      </c>
      <c r="G79">
        <v>478</v>
      </c>
    </row>
    <row r="82" spans="1:13" x14ac:dyDescent="0.3">
      <c r="A82" s="1" t="s">
        <v>65</v>
      </c>
      <c r="B82">
        <v>1</v>
      </c>
      <c r="C82">
        <v>2</v>
      </c>
      <c r="D82">
        <v>3</v>
      </c>
      <c r="E82">
        <v>4</v>
      </c>
      <c r="F82">
        <v>5</v>
      </c>
      <c r="G82">
        <v>6</v>
      </c>
      <c r="H82">
        <v>7</v>
      </c>
      <c r="I82">
        <v>8</v>
      </c>
      <c r="J82">
        <v>9</v>
      </c>
      <c r="K82">
        <v>10</v>
      </c>
      <c r="L82">
        <v>11</v>
      </c>
      <c r="M82">
        <v>12</v>
      </c>
    </row>
    <row r="83" spans="1:13" x14ac:dyDescent="0.3">
      <c r="A83" t="s">
        <v>4</v>
      </c>
      <c r="B83" t="s">
        <v>12</v>
      </c>
      <c r="C83" t="s">
        <v>12</v>
      </c>
      <c r="D83" t="s">
        <v>12</v>
      </c>
      <c r="E83" t="s">
        <v>12</v>
      </c>
      <c r="F83" t="s">
        <v>12</v>
      </c>
      <c r="G83" t="s">
        <v>12</v>
      </c>
      <c r="H83" t="s">
        <v>12</v>
      </c>
      <c r="I83" t="s">
        <v>12</v>
      </c>
      <c r="J83" t="s">
        <v>12</v>
      </c>
      <c r="K83" t="s">
        <v>12</v>
      </c>
      <c r="L83" t="s">
        <v>12</v>
      </c>
      <c r="M83" t="s">
        <v>12</v>
      </c>
    </row>
    <row r="84" spans="1:13" x14ac:dyDescent="0.3">
      <c r="A84" t="s">
        <v>12</v>
      </c>
      <c r="B84" t="s">
        <v>5</v>
      </c>
      <c r="C84" t="s">
        <v>5</v>
      </c>
      <c r="D84" t="s">
        <v>5</v>
      </c>
      <c r="E84" t="s">
        <v>5</v>
      </c>
      <c r="F84" t="s">
        <v>5</v>
      </c>
      <c r="G84" t="s">
        <v>5</v>
      </c>
      <c r="H84" t="s">
        <v>5</v>
      </c>
      <c r="I84" t="s">
        <v>5</v>
      </c>
      <c r="J84" t="s">
        <v>7</v>
      </c>
      <c r="K84" t="s">
        <v>7</v>
      </c>
      <c r="L84" t="s">
        <v>7</v>
      </c>
      <c r="M84" t="s">
        <v>7</v>
      </c>
    </row>
    <row r="85" spans="1:13" x14ac:dyDescent="0.3">
      <c r="A85" t="s">
        <v>5</v>
      </c>
      <c r="B85" t="s">
        <v>7</v>
      </c>
      <c r="C85" t="s">
        <v>7</v>
      </c>
      <c r="D85" t="s">
        <v>7</v>
      </c>
      <c r="E85" t="s">
        <v>7</v>
      </c>
      <c r="F85" t="s">
        <v>7</v>
      </c>
      <c r="G85" t="s">
        <v>7</v>
      </c>
      <c r="H85" t="s">
        <v>7</v>
      </c>
      <c r="I85" t="s">
        <v>7</v>
      </c>
      <c r="J85" t="s">
        <v>9</v>
      </c>
      <c r="K85" t="s">
        <v>9</v>
      </c>
      <c r="L85" t="s">
        <v>10</v>
      </c>
      <c r="M85" t="s">
        <v>10</v>
      </c>
    </row>
    <row r="86" spans="1:13" x14ac:dyDescent="0.3">
      <c r="A86" t="s">
        <v>7</v>
      </c>
      <c r="B86" t="s">
        <v>8</v>
      </c>
      <c r="C86" t="s">
        <v>8</v>
      </c>
      <c r="D86" t="s">
        <v>8</v>
      </c>
      <c r="E86" t="s">
        <v>8</v>
      </c>
      <c r="F86" t="s">
        <v>8</v>
      </c>
      <c r="G86" t="s">
        <v>8</v>
      </c>
      <c r="H86" t="s">
        <v>8</v>
      </c>
      <c r="I86" t="s">
        <v>8</v>
      </c>
      <c r="J86" t="s">
        <v>10</v>
      </c>
      <c r="K86" t="s">
        <v>10</v>
      </c>
    </row>
    <row r="87" spans="1:13" x14ac:dyDescent="0.3">
      <c r="A87" t="s">
        <v>8</v>
      </c>
      <c r="B87" t="s">
        <v>10</v>
      </c>
      <c r="C87" t="s">
        <v>9</v>
      </c>
      <c r="D87" t="s">
        <v>9</v>
      </c>
      <c r="E87" t="s">
        <v>9</v>
      </c>
      <c r="F87" t="s">
        <v>9</v>
      </c>
      <c r="G87" t="s">
        <v>9</v>
      </c>
      <c r="H87" t="s">
        <v>9</v>
      </c>
      <c r="I87" t="s">
        <v>9</v>
      </c>
    </row>
    <row r="88" spans="1:13" x14ac:dyDescent="0.3">
      <c r="C88" t="s">
        <v>10</v>
      </c>
      <c r="D88" t="s">
        <v>10</v>
      </c>
      <c r="E88" t="s">
        <v>10</v>
      </c>
      <c r="F88" t="s">
        <v>10</v>
      </c>
      <c r="G88" t="s">
        <v>10</v>
      </c>
      <c r="H88" t="s">
        <v>10</v>
      </c>
      <c r="I88" t="s">
        <v>10</v>
      </c>
    </row>
    <row r="95" spans="1:13" x14ac:dyDescent="0.3">
      <c r="A95" s="1" t="s">
        <v>67</v>
      </c>
      <c r="B95" t="s">
        <v>24</v>
      </c>
      <c r="C95" t="s">
        <v>2</v>
      </c>
      <c r="D95" t="s">
        <v>25</v>
      </c>
      <c r="E95" t="s">
        <v>26</v>
      </c>
      <c r="F95" t="s">
        <v>27</v>
      </c>
      <c r="G95" t="s">
        <v>28</v>
      </c>
    </row>
    <row r="97" spans="1:7" x14ac:dyDescent="0.3">
      <c r="A97" t="str">
        <f>CONCATENATE(A$83,"_",A85)</f>
        <v>K_AimswebPlus</v>
      </c>
      <c r="B97" t="s">
        <v>53</v>
      </c>
      <c r="C97" t="s">
        <v>54</v>
      </c>
      <c r="D97">
        <v>0</v>
      </c>
      <c r="E97">
        <v>48</v>
      </c>
      <c r="F97">
        <v>54</v>
      </c>
      <c r="G97">
        <v>60</v>
      </c>
    </row>
    <row r="98" spans="1:7" x14ac:dyDescent="0.3">
      <c r="A98" t="str">
        <f>CONCATENATE(A$83,"_",A86)</f>
        <v>K_NWEA_MAP</v>
      </c>
      <c r="B98" t="s">
        <v>53</v>
      </c>
      <c r="C98" t="s">
        <v>55</v>
      </c>
      <c r="D98">
        <v>0</v>
      </c>
      <c r="E98">
        <v>151.80000000000001</v>
      </c>
      <c r="F98">
        <v>157.11000000000001</v>
      </c>
      <c r="G98">
        <v>162.4</v>
      </c>
    </row>
    <row r="99" spans="1:7" x14ac:dyDescent="0.3">
      <c r="A99" t="str">
        <f>CONCATENATE(A$83,"_",A87)</f>
        <v>K_i-Ready</v>
      </c>
      <c r="B99" t="s">
        <v>53</v>
      </c>
      <c r="C99" t="s">
        <v>56</v>
      </c>
      <c r="D99">
        <v>0</v>
      </c>
      <c r="E99">
        <v>351</v>
      </c>
      <c r="F99">
        <v>379</v>
      </c>
      <c r="G99">
        <v>403</v>
      </c>
    </row>
    <row r="100" spans="1:7" x14ac:dyDescent="0.3">
      <c r="A100" t="str">
        <f>CONCATENATE(B$82,"_",B84)</f>
        <v>1_AimswebPlus</v>
      </c>
      <c r="B100" t="s">
        <v>53</v>
      </c>
      <c r="C100" t="s">
        <v>54</v>
      </c>
      <c r="D100">
        <v>0</v>
      </c>
      <c r="E100">
        <v>44</v>
      </c>
      <c r="F100">
        <v>63</v>
      </c>
      <c r="G100">
        <v>82</v>
      </c>
    </row>
    <row r="101" spans="1:7" x14ac:dyDescent="0.3">
      <c r="A101" t="str">
        <f>CONCATENATE(B$82,"_",B85)</f>
        <v>1_NWEA_MAP</v>
      </c>
      <c r="B101" t="s">
        <v>53</v>
      </c>
      <c r="C101" t="s">
        <v>55</v>
      </c>
      <c r="D101">
        <v>0</v>
      </c>
      <c r="E101">
        <v>169.9</v>
      </c>
      <c r="F101">
        <v>176.4</v>
      </c>
      <c r="G101">
        <v>182.9</v>
      </c>
    </row>
    <row r="102" spans="1:7" x14ac:dyDescent="0.3">
      <c r="A102" t="str">
        <f>CONCATENATE(B$82,"_",B86)</f>
        <v>1_i-Ready</v>
      </c>
      <c r="B102" t="s">
        <v>53</v>
      </c>
      <c r="C102" t="s">
        <v>56</v>
      </c>
      <c r="D102">
        <v>0</v>
      </c>
      <c r="E102">
        <v>380</v>
      </c>
      <c r="F102">
        <v>410</v>
      </c>
      <c r="G102">
        <v>437</v>
      </c>
    </row>
    <row r="103" spans="1:7" x14ac:dyDescent="0.3">
      <c r="A103" t="str">
        <f>CONCATENATE(B$82,"_",B87)</f>
        <v>1_STAR</v>
      </c>
      <c r="B103" t="s">
        <v>53</v>
      </c>
      <c r="C103" t="s">
        <v>56</v>
      </c>
      <c r="D103">
        <v>0</v>
      </c>
      <c r="E103">
        <v>309</v>
      </c>
      <c r="F103">
        <v>395</v>
      </c>
      <c r="G103">
        <v>485</v>
      </c>
    </row>
    <row r="104" spans="1:7" x14ac:dyDescent="0.3">
      <c r="A104" t="str">
        <f>CONCATENATE(C$82,"_",C84)</f>
        <v>2_AimswebPlus</v>
      </c>
      <c r="B104" t="s">
        <v>53</v>
      </c>
      <c r="C104" t="s">
        <v>54</v>
      </c>
      <c r="D104">
        <v>0</v>
      </c>
      <c r="E104">
        <v>156</v>
      </c>
      <c r="F104">
        <v>192</v>
      </c>
      <c r="G104">
        <v>228</v>
      </c>
    </row>
    <row r="105" spans="1:7" x14ac:dyDescent="0.3">
      <c r="A105" t="str">
        <f>CONCATENATE(C$82,"_",C85)</f>
        <v>2_NWEA_MAP</v>
      </c>
      <c r="B105" t="s">
        <v>53</v>
      </c>
      <c r="C105" t="s">
        <v>55</v>
      </c>
      <c r="D105">
        <v>0</v>
      </c>
      <c r="E105">
        <v>182.9</v>
      </c>
      <c r="F105">
        <v>189.42</v>
      </c>
      <c r="G105">
        <v>195.9</v>
      </c>
    </row>
    <row r="106" spans="1:7" x14ac:dyDescent="0.3">
      <c r="A106" t="str">
        <f>CONCATENATE(C$82,"_",C86)</f>
        <v>2_i-Ready</v>
      </c>
      <c r="B106" t="s">
        <v>53</v>
      </c>
      <c r="C106" t="s">
        <v>56</v>
      </c>
      <c r="D106">
        <v>0</v>
      </c>
      <c r="E106">
        <v>403</v>
      </c>
      <c r="F106">
        <v>435</v>
      </c>
      <c r="G106">
        <v>462</v>
      </c>
    </row>
    <row r="107" spans="1:7" x14ac:dyDescent="0.3">
      <c r="A107" t="str">
        <f>CONCATENATE(C$82,"_",C87)</f>
        <v>2_Scantron</v>
      </c>
      <c r="B107" t="s">
        <v>53</v>
      </c>
      <c r="C107" t="s">
        <v>56</v>
      </c>
      <c r="D107">
        <v>0</v>
      </c>
      <c r="E107">
        <v>2008</v>
      </c>
      <c r="F107">
        <v>2257</v>
      </c>
      <c r="G107">
        <v>2375</v>
      </c>
    </row>
    <row r="108" spans="1:7" x14ac:dyDescent="0.3">
      <c r="A108" t="str">
        <f>CONCATENATE(C$82,"_",C88)</f>
        <v>2_STAR</v>
      </c>
      <c r="B108" t="s">
        <v>53</v>
      </c>
      <c r="C108" t="s">
        <v>56</v>
      </c>
      <c r="D108">
        <v>0</v>
      </c>
      <c r="E108">
        <v>426</v>
      </c>
      <c r="F108">
        <v>506</v>
      </c>
      <c r="G108">
        <v>588</v>
      </c>
    </row>
    <row r="109" spans="1:7" x14ac:dyDescent="0.3">
      <c r="A109" t="str">
        <f>CONCATENATE(D$82,"_",D84)</f>
        <v>3_AimswebPlus</v>
      </c>
      <c r="B109" t="s">
        <v>53</v>
      </c>
      <c r="C109" t="s">
        <v>54</v>
      </c>
      <c r="D109">
        <v>0</v>
      </c>
      <c r="E109">
        <v>178</v>
      </c>
      <c r="F109">
        <v>214</v>
      </c>
      <c r="G109">
        <v>250</v>
      </c>
    </row>
    <row r="110" spans="1:7" x14ac:dyDescent="0.3">
      <c r="A110" t="str">
        <f>CONCATENATE(D$82,"_",D85)</f>
        <v>3_NWEA_MAP</v>
      </c>
      <c r="B110" t="s">
        <v>53</v>
      </c>
      <c r="C110" t="s">
        <v>55</v>
      </c>
      <c r="D110">
        <v>0</v>
      </c>
      <c r="E110">
        <v>194.3</v>
      </c>
      <c r="F110">
        <v>201.08</v>
      </c>
      <c r="G110">
        <v>207.9</v>
      </c>
    </row>
    <row r="111" spans="1:7" x14ac:dyDescent="0.3">
      <c r="A111" t="str">
        <f>CONCATENATE(D$82,"_",D86)</f>
        <v>3_i-Ready</v>
      </c>
      <c r="B111" t="s">
        <v>53</v>
      </c>
      <c r="C111" t="s">
        <v>56</v>
      </c>
      <c r="D111">
        <v>0</v>
      </c>
      <c r="E111">
        <v>423</v>
      </c>
      <c r="F111">
        <v>457</v>
      </c>
      <c r="G111">
        <v>487</v>
      </c>
    </row>
    <row r="112" spans="1:7" x14ac:dyDescent="0.3">
      <c r="A112" t="str">
        <f>CONCATENATE(D$82,"_",D87)</f>
        <v>3_Scantron</v>
      </c>
      <c r="B112" t="s">
        <v>53</v>
      </c>
      <c r="C112" t="s">
        <v>56</v>
      </c>
      <c r="D112">
        <v>0</v>
      </c>
      <c r="E112">
        <v>2185</v>
      </c>
      <c r="F112">
        <v>2395</v>
      </c>
      <c r="G112">
        <v>2520</v>
      </c>
    </row>
    <row r="113" spans="1:7" x14ac:dyDescent="0.3">
      <c r="A113" t="str">
        <f>CONCATENATE(D$82,"_",D88)</f>
        <v>3_STAR</v>
      </c>
      <c r="B113" t="s">
        <v>53</v>
      </c>
      <c r="C113" t="s">
        <v>56</v>
      </c>
      <c r="D113">
        <v>0</v>
      </c>
      <c r="E113">
        <v>502</v>
      </c>
      <c r="F113">
        <v>597</v>
      </c>
      <c r="G113">
        <v>680</v>
      </c>
    </row>
    <row r="114" spans="1:7" x14ac:dyDescent="0.3">
      <c r="A114" t="str">
        <f>CONCATENATE(E$82,"_",E84)</f>
        <v>4_AimswebPlus</v>
      </c>
      <c r="B114" t="s">
        <v>53</v>
      </c>
      <c r="C114" t="s">
        <v>54</v>
      </c>
      <c r="D114">
        <v>0</v>
      </c>
      <c r="E114">
        <v>185</v>
      </c>
      <c r="F114">
        <v>221</v>
      </c>
      <c r="G114">
        <v>257</v>
      </c>
    </row>
    <row r="115" spans="1:7" x14ac:dyDescent="0.3">
      <c r="A115" t="str">
        <f>CONCATENATE(E$82,"_",E85)</f>
        <v>4_NWEA_MAP</v>
      </c>
      <c r="B115" t="s">
        <v>53</v>
      </c>
      <c r="C115" t="s">
        <v>55</v>
      </c>
      <c r="D115">
        <v>0</v>
      </c>
      <c r="E115">
        <v>202.9</v>
      </c>
      <c r="F115">
        <v>210.51</v>
      </c>
      <c r="G115">
        <v>218.1</v>
      </c>
    </row>
    <row r="116" spans="1:7" x14ac:dyDescent="0.3">
      <c r="A116" t="str">
        <f>CONCATENATE(E$82,"_",E86)</f>
        <v>4_i-Ready</v>
      </c>
      <c r="B116" t="s">
        <v>53</v>
      </c>
      <c r="C116" t="s">
        <v>56</v>
      </c>
      <c r="D116">
        <v>0</v>
      </c>
      <c r="E116">
        <v>438</v>
      </c>
      <c r="F116">
        <v>477</v>
      </c>
      <c r="G116">
        <v>506</v>
      </c>
    </row>
    <row r="117" spans="1:7" x14ac:dyDescent="0.3">
      <c r="A117" t="str">
        <f>CONCATENATE(E$82,"_",E87)</f>
        <v>4_Scantron</v>
      </c>
      <c r="B117" t="s">
        <v>53</v>
      </c>
      <c r="C117" t="s">
        <v>56</v>
      </c>
      <c r="D117">
        <v>0</v>
      </c>
      <c r="E117">
        <v>2302</v>
      </c>
      <c r="F117">
        <v>2501</v>
      </c>
      <c r="G117">
        <v>2667</v>
      </c>
    </row>
    <row r="118" spans="1:7" x14ac:dyDescent="0.3">
      <c r="A118" t="str">
        <f>CONCATENATE(E$82,"_",E88)</f>
        <v>4_STAR</v>
      </c>
      <c r="B118" t="s">
        <v>53</v>
      </c>
      <c r="C118" t="s">
        <v>56</v>
      </c>
      <c r="D118">
        <v>0</v>
      </c>
      <c r="E118">
        <v>560</v>
      </c>
      <c r="F118">
        <v>660</v>
      </c>
      <c r="G118">
        <v>748</v>
      </c>
    </row>
    <row r="119" spans="1:7" x14ac:dyDescent="0.3">
      <c r="A119" t="str">
        <f>CONCATENATE(F$82,"_",F84)</f>
        <v>5_AimswebPlus</v>
      </c>
      <c r="B119" t="s">
        <v>53</v>
      </c>
      <c r="C119" t="s">
        <v>54</v>
      </c>
      <c r="D119">
        <v>0</v>
      </c>
      <c r="E119">
        <v>194</v>
      </c>
      <c r="F119">
        <v>230</v>
      </c>
      <c r="G119">
        <v>266</v>
      </c>
    </row>
    <row r="120" spans="1:7" x14ac:dyDescent="0.3">
      <c r="A120" t="str">
        <f>CONCATENATE(F$82,"_",F85)</f>
        <v>5_NWEA_MAP</v>
      </c>
      <c r="B120" t="s">
        <v>53</v>
      </c>
      <c r="C120" t="s">
        <v>55</v>
      </c>
      <c r="D120">
        <v>0</v>
      </c>
      <c r="E120">
        <v>210.1</v>
      </c>
      <c r="F120">
        <v>218.75</v>
      </c>
      <c r="G120">
        <v>227.4</v>
      </c>
    </row>
    <row r="121" spans="1:7" x14ac:dyDescent="0.3">
      <c r="A121" t="str">
        <f>CONCATENATE(F$82,"_",F86)</f>
        <v>5_i-Ready</v>
      </c>
      <c r="B121" t="s">
        <v>53</v>
      </c>
      <c r="C121" t="s">
        <v>56</v>
      </c>
      <c r="D121">
        <v>0</v>
      </c>
      <c r="E121">
        <v>451</v>
      </c>
      <c r="F121">
        <v>490</v>
      </c>
      <c r="G121">
        <v>520</v>
      </c>
    </row>
    <row r="122" spans="1:7" x14ac:dyDescent="0.3">
      <c r="A122" t="str">
        <f>CONCATENATE(F$82,"_",F87)</f>
        <v>5_Scantron</v>
      </c>
      <c r="B122" t="s">
        <v>53</v>
      </c>
      <c r="C122" t="s">
        <v>56</v>
      </c>
      <c r="D122">
        <v>0</v>
      </c>
      <c r="E122">
        <v>2393</v>
      </c>
      <c r="F122">
        <v>2588</v>
      </c>
      <c r="G122">
        <v>2794</v>
      </c>
    </row>
    <row r="123" spans="1:7" x14ac:dyDescent="0.3">
      <c r="A123" t="str">
        <f>CONCATENATE(F$82,"_",F88)</f>
        <v>5_STAR</v>
      </c>
      <c r="B123" t="s">
        <v>53</v>
      </c>
      <c r="C123" t="s">
        <v>56</v>
      </c>
      <c r="D123">
        <v>0</v>
      </c>
      <c r="E123">
        <v>612</v>
      </c>
      <c r="F123">
        <v>715</v>
      </c>
      <c r="G123">
        <v>806</v>
      </c>
    </row>
    <row r="124" spans="1:7" x14ac:dyDescent="0.3">
      <c r="A124" t="str">
        <f>CONCATENATE(G$82,"_",G84)</f>
        <v>6_AimswebPlus</v>
      </c>
      <c r="B124" t="s">
        <v>53</v>
      </c>
      <c r="C124" t="s">
        <v>54</v>
      </c>
      <c r="D124">
        <v>0</v>
      </c>
      <c r="E124">
        <v>197</v>
      </c>
      <c r="F124">
        <v>233</v>
      </c>
      <c r="G124">
        <v>269</v>
      </c>
    </row>
    <row r="125" spans="1:7" x14ac:dyDescent="0.3">
      <c r="A125" t="str">
        <f>CONCATENATE(G$82,"_",G85)</f>
        <v>6_NWEA_MAP</v>
      </c>
      <c r="B125" t="s">
        <v>53</v>
      </c>
      <c r="C125" t="s">
        <v>55</v>
      </c>
      <c r="D125">
        <v>0</v>
      </c>
      <c r="E125">
        <v>214</v>
      </c>
      <c r="F125">
        <v>222.88</v>
      </c>
      <c r="G125">
        <v>231.7</v>
      </c>
    </row>
    <row r="126" spans="1:7" x14ac:dyDescent="0.3">
      <c r="A126" t="str">
        <f>CONCATENATE(G$82,"_",G86)</f>
        <v>6_i-Ready</v>
      </c>
      <c r="B126" t="s">
        <v>53</v>
      </c>
      <c r="C126" t="s">
        <v>56</v>
      </c>
      <c r="D126">
        <v>0</v>
      </c>
      <c r="E126">
        <v>462</v>
      </c>
      <c r="F126">
        <v>500</v>
      </c>
      <c r="G126">
        <v>533</v>
      </c>
    </row>
    <row r="127" spans="1:7" x14ac:dyDescent="0.3">
      <c r="A127" t="str">
        <f>CONCATENATE(G$82,"_",G87)</f>
        <v>6_Scantron</v>
      </c>
      <c r="B127" t="s">
        <v>53</v>
      </c>
      <c r="C127" t="s">
        <v>56</v>
      </c>
      <c r="D127">
        <v>0</v>
      </c>
      <c r="E127">
        <v>2469</v>
      </c>
      <c r="F127">
        <v>2666</v>
      </c>
      <c r="G127">
        <v>2895</v>
      </c>
    </row>
    <row r="128" spans="1:7" x14ac:dyDescent="0.3">
      <c r="A128" t="str">
        <f>CONCATENATE(G$82,"_",G88)</f>
        <v>6_STAR</v>
      </c>
      <c r="B128" t="s">
        <v>53</v>
      </c>
      <c r="C128" t="s">
        <v>56</v>
      </c>
      <c r="D128">
        <v>0</v>
      </c>
      <c r="E128">
        <v>660</v>
      </c>
      <c r="F128">
        <v>770</v>
      </c>
      <c r="G128">
        <v>868</v>
      </c>
    </row>
    <row r="129" spans="1:7" x14ac:dyDescent="0.3">
      <c r="A129" t="str">
        <f>CONCATENATE(H$82,"_",H84)</f>
        <v>7_AimswebPlus</v>
      </c>
      <c r="B129" t="s">
        <v>53</v>
      </c>
      <c r="C129" t="s">
        <v>54</v>
      </c>
      <c r="D129">
        <v>0</v>
      </c>
      <c r="E129">
        <v>186</v>
      </c>
      <c r="F129">
        <v>222</v>
      </c>
      <c r="G129">
        <v>258</v>
      </c>
    </row>
    <row r="130" spans="1:7" x14ac:dyDescent="0.3">
      <c r="A130" t="str">
        <f>CONCATENATE(H$82,"_",H85)</f>
        <v>7_NWEA_MAP</v>
      </c>
      <c r="B130" t="s">
        <v>53</v>
      </c>
      <c r="C130" t="s">
        <v>55</v>
      </c>
      <c r="D130">
        <v>0</v>
      </c>
      <c r="E130">
        <v>217.2</v>
      </c>
      <c r="F130">
        <v>226.73</v>
      </c>
      <c r="G130">
        <v>236.3</v>
      </c>
    </row>
    <row r="131" spans="1:7" x14ac:dyDescent="0.3">
      <c r="A131" t="str">
        <f>CONCATENATE(H$82,"_",H86)</f>
        <v>7_i-Ready</v>
      </c>
      <c r="B131" t="s">
        <v>53</v>
      </c>
      <c r="C131" t="s">
        <v>56</v>
      </c>
      <c r="D131">
        <v>0</v>
      </c>
      <c r="E131">
        <v>466</v>
      </c>
      <c r="F131">
        <v>505</v>
      </c>
      <c r="G131">
        <v>541</v>
      </c>
    </row>
    <row r="132" spans="1:7" x14ac:dyDescent="0.3">
      <c r="A132" t="str">
        <f>CONCATENATE(H$82,"_",H87)</f>
        <v>7_Scantron</v>
      </c>
      <c r="B132" t="s">
        <v>53</v>
      </c>
      <c r="C132" t="s">
        <v>56</v>
      </c>
      <c r="D132">
        <v>0</v>
      </c>
      <c r="E132">
        <v>2520</v>
      </c>
      <c r="F132">
        <v>2742</v>
      </c>
      <c r="G132">
        <v>2958</v>
      </c>
    </row>
    <row r="133" spans="1:7" x14ac:dyDescent="0.3">
      <c r="A133" t="str">
        <f>CONCATENATE(H$82,"_",H88)</f>
        <v>7_STAR</v>
      </c>
      <c r="B133" t="s">
        <v>53</v>
      </c>
      <c r="C133" t="s">
        <v>56</v>
      </c>
      <c r="D133">
        <v>0</v>
      </c>
      <c r="E133">
        <v>673</v>
      </c>
      <c r="F133">
        <v>797</v>
      </c>
      <c r="G133">
        <v>905</v>
      </c>
    </row>
    <row r="134" spans="1:7" x14ac:dyDescent="0.3">
      <c r="A134" t="str">
        <f>CONCATENATE(I$82,"_",I84)</f>
        <v>8_AimswebPlus</v>
      </c>
      <c r="B134" t="s">
        <v>53</v>
      </c>
      <c r="C134" t="s">
        <v>54</v>
      </c>
      <c r="D134">
        <v>0</v>
      </c>
      <c r="E134">
        <v>194</v>
      </c>
      <c r="F134">
        <v>230</v>
      </c>
      <c r="G134">
        <v>266</v>
      </c>
    </row>
    <row r="135" spans="1:7" x14ac:dyDescent="0.3">
      <c r="A135" t="str">
        <f>CONCATENATE(I$82,"_",I85)</f>
        <v>8_NWEA_MAP</v>
      </c>
      <c r="B135" t="s">
        <v>53</v>
      </c>
      <c r="C135" t="s">
        <v>55</v>
      </c>
      <c r="D135">
        <v>0</v>
      </c>
      <c r="E135">
        <v>219.8</v>
      </c>
      <c r="F135">
        <v>230.3</v>
      </c>
      <c r="G135">
        <v>240.8</v>
      </c>
    </row>
    <row r="136" spans="1:7" x14ac:dyDescent="0.3">
      <c r="A136" t="str">
        <f>CONCATENATE(I$82,"_",I86)</f>
        <v>8_i-Ready</v>
      </c>
      <c r="B136" t="s">
        <v>53</v>
      </c>
      <c r="C136" t="s">
        <v>56</v>
      </c>
      <c r="D136">
        <v>0</v>
      </c>
      <c r="E136">
        <v>475</v>
      </c>
      <c r="F136">
        <v>513</v>
      </c>
      <c r="G136">
        <v>552</v>
      </c>
    </row>
    <row r="137" spans="1:7" x14ac:dyDescent="0.3">
      <c r="A137" t="str">
        <f>CONCATENATE(I$82,"_",I87)</f>
        <v>8_Scantron</v>
      </c>
      <c r="B137" t="s">
        <v>53</v>
      </c>
      <c r="C137" t="s">
        <v>56</v>
      </c>
      <c r="D137">
        <v>0</v>
      </c>
      <c r="E137">
        <v>2564</v>
      </c>
      <c r="F137">
        <v>2787</v>
      </c>
      <c r="G137">
        <v>3039</v>
      </c>
    </row>
    <row r="138" spans="1:7" x14ac:dyDescent="0.3">
      <c r="A138" t="str">
        <f>CONCATENATE(I$82,"_",I88)</f>
        <v>8_STAR</v>
      </c>
      <c r="B138" t="s">
        <v>53</v>
      </c>
      <c r="C138" t="s">
        <v>56</v>
      </c>
      <c r="D138">
        <v>0</v>
      </c>
      <c r="E138">
        <v>696</v>
      </c>
      <c r="F138">
        <v>824</v>
      </c>
      <c r="G138">
        <v>940</v>
      </c>
    </row>
    <row r="139" spans="1:7" x14ac:dyDescent="0.3">
      <c r="A139" t="str">
        <f>CONCATENATE(J$82,"_",J84)</f>
        <v>9_NWEA_MAP</v>
      </c>
      <c r="B139" t="s">
        <v>53</v>
      </c>
      <c r="C139" t="s">
        <v>55</v>
      </c>
      <c r="D139">
        <v>0</v>
      </c>
      <c r="E139">
        <v>219.5</v>
      </c>
      <c r="F139">
        <v>230.3</v>
      </c>
      <c r="G139">
        <v>240.5</v>
      </c>
    </row>
    <row r="140" spans="1:7" x14ac:dyDescent="0.3">
      <c r="A140" t="str">
        <f>CONCATENATE(J$82,"_",J85)</f>
        <v>9_Scantron</v>
      </c>
      <c r="B140" t="s">
        <v>53</v>
      </c>
      <c r="C140" t="s">
        <v>56</v>
      </c>
      <c r="D140">
        <v>0</v>
      </c>
      <c r="E140">
        <v>2585</v>
      </c>
      <c r="F140">
        <v>2788</v>
      </c>
      <c r="G140">
        <v>3100</v>
      </c>
    </row>
    <row r="141" spans="1:7" x14ac:dyDescent="0.3">
      <c r="A141" t="str">
        <f>CONCATENATE(J$82,"_",J86)</f>
        <v>9_STAR</v>
      </c>
      <c r="B141" t="s">
        <v>53</v>
      </c>
      <c r="C141" t="s">
        <v>56</v>
      </c>
      <c r="D141">
        <v>0</v>
      </c>
      <c r="E141">
        <v>702</v>
      </c>
      <c r="F141">
        <v>826</v>
      </c>
      <c r="G141">
        <v>942</v>
      </c>
    </row>
    <row r="142" spans="1:7" x14ac:dyDescent="0.3">
      <c r="A142" t="str">
        <f>CONCATENATE(K$82,"_",K84)</f>
        <v>10_NWEA_MAP</v>
      </c>
      <c r="B142" t="s">
        <v>53</v>
      </c>
      <c r="C142" t="s">
        <v>55</v>
      </c>
      <c r="D142">
        <v>0</v>
      </c>
      <c r="E142">
        <v>221.5</v>
      </c>
      <c r="F142">
        <v>232.42</v>
      </c>
      <c r="G142">
        <v>243.3</v>
      </c>
    </row>
    <row r="143" spans="1:7" x14ac:dyDescent="0.3">
      <c r="A143" t="str">
        <f>CONCATENATE(K$82,"_",K85)</f>
        <v>10_Scantron</v>
      </c>
      <c r="B143" t="s">
        <v>53</v>
      </c>
      <c r="C143" t="s">
        <v>56</v>
      </c>
      <c r="D143">
        <v>0</v>
      </c>
      <c r="E143">
        <v>2602</v>
      </c>
      <c r="F143">
        <v>2780</v>
      </c>
      <c r="G143">
        <v>3149</v>
      </c>
    </row>
    <row r="144" spans="1:7" x14ac:dyDescent="0.3">
      <c r="A144" t="str">
        <f>CONCATENATE(K$82,"_",K86)</f>
        <v>10_STAR</v>
      </c>
      <c r="B144" t="s">
        <v>53</v>
      </c>
      <c r="C144" t="s">
        <v>56</v>
      </c>
      <c r="D144">
        <v>0</v>
      </c>
      <c r="E144">
        <v>702</v>
      </c>
      <c r="F144">
        <v>830</v>
      </c>
      <c r="G144">
        <v>950</v>
      </c>
    </row>
    <row r="145" spans="1:13" x14ac:dyDescent="0.3">
      <c r="A145" t="str">
        <f>CONCATENATE(L$82,"_",L84)</f>
        <v>11_NWEA_MAP</v>
      </c>
      <c r="B145" t="s">
        <v>53</v>
      </c>
      <c r="C145" t="s">
        <v>55</v>
      </c>
      <c r="D145">
        <v>0</v>
      </c>
      <c r="E145">
        <v>223.2</v>
      </c>
      <c r="F145">
        <v>234.25</v>
      </c>
      <c r="G145">
        <v>245.3</v>
      </c>
    </row>
    <row r="146" spans="1:13" x14ac:dyDescent="0.3">
      <c r="A146" t="str">
        <f>CONCATENATE(L$82,"_",L85)</f>
        <v>11_STAR</v>
      </c>
      <c r="B146" t="s">
        <v>53</v>
      </c>
      <c r="C146" t="s">
        <v>56</v>
      </c>
      <c r="D146">
        <v>0</v>
      </c>
      <c r="E146">
        <v>716</v>
      </c>
      <c r="F146">
        <v>844</v>
      </c>
      <c r="G146">
        <v>964</v>
      </c>
    </row>
    <row r="147" spans="1:13" x14ac:dyDescent="0.3">
      <c r="A147" t="str">
        <f>CONCATENATE(M$82,"_",M84)</f>
        <v>12_NWEA_MAP</v>
      </c>
      <c r="B147" t="s">
        <v>53</v>
      </c>
      <c r="C147" t="s">
        <v>55</v>
      </c>
      <c r="D147">
        <v>0</v>
      </c>
      <c r="E147">
        <v>222.2</v>
      </c>
      <c r="F147">
        <v>234.19</v>
      </c>
      <c r="G147">
        <v>246.2</v>
      </c>
    </row>
    <row r="148" spans="1:13" x14ac:dyDescent="0.3">
      <c r="A148" t="str">
        <f>CONCATENATE(M$82,"_",M85)</f>
        <v>12_STAR</v>
      </c>
      <c r="B148" t="s">
        <v>53</v>
      </c>
      <c r="C148" t="s">
        <v>56</v>
      </c>
      <c r="D148">
        <v>0</v>
      </c>
      <c r="E148">
        <v>726</v>
      </c>
      <c r="F148">
        <v>856</v>
      </c>
      <c r="G148">
        <v>976</v>
      </c>
    </row>
    <row r="151" spans="1:13" x14ac:dyDescent="0.3">
      <c r="A151" s="1" t="s">
        <v>68</v>
      </c>
      <c r="B151">
        <v>1</v>
      </c>
      <c r="C151">
        <v>2</v>
      </c>
      <c r="D151">
        <v>3</v>
      </c>
      <c r="E151">
        <v>4</v>
      </c>
      <c r="F151">
        <v>5</v>
      </c>
      <c r="G151">
        <v>6</v>
      </c>
      <c r="H151">
        <v>7</v>
      </c>
      <c r="I151">
        <v>8</v>
      </c>
      <c r="J151">
        <v>9</v>
      </c>
      <c r="K151">
        <v>10</v>
      </c>
      <c r="L151">
        <v>11</v>
      </c>
      <c r="M151">
        <v>12</v>
      </c>
    </row>
    <row r="152" spans="1:13" x14ac:dyDescent="0.3">
      <c r="A152" t="s">
        <v>4</v>
      </c>
      <c r="B152" t="s">
        <v>12</v>
      </c>
      <c r="C152" t="s">
        <v>12</v>
      </c>
      <c r="D152" t="s">
        <v>12</v>
      </c>
      <c r="E152" t="s">
        <v>12</v>
      </c>
      <c r="F152" t="s">
        <v>12</v>
      </c>
      <c r="G152" t="s">
        <v>12</v>
      </c>
      <c r="H152" t="s">
        <v>12</v>
      </c>
      <c r="I152" t="s">
        <v>12</v>
      </c>
      <c r="J152" t="s">
        <v>12</v>
      </c>
      <c r="K152" t="s">
        <v>12</v>
      </c>
      <c r="L152" t="s">
        <v>12</v>
      </c>
      <c r="M152" t="s">
        <v>12</v>
      </c>
    </row>
    <row r="153" spans="1:13" x14ac:dyDescent="0.3">
      <c r="A153" t="s">
        <v>12</v>
      </c>
      <c r="B153" t="s">
        <v>87</v>
      </c>
      <c r="C153" t="s">
        <v>87</v>
      </c>
      <c r="D153" t="s">
        <v>87</v>
      </c>
      <c r="E153" t="s">
        <v>87</v>
      </c>
      <c r="F153" t="s">
        <v>87</v>
      </c>
      <c r="G153" t="s">
        <v>87</v>
      </c>
      <c r="H153" t="s">
        <v>5</v>
      </c>
      <c r="I153" t="s">
        <v>5</v>
      </c>
      <c r="J153" t="s">
        <v>7</v>
      </c>
      <c r="K153" t="s">
        <v>7</v>
      </c>
      <c r="L153" t="s">
        <v>7</v>
      </c>
      <c r="M153" t="s">
        <v>7</v>
      </c>
    </row>
    <row r="154" spans="1:13" x14ac:dyDescent="0.3">
      <c r="A154" t="s">
        <v>87</v>
      </c>
      <c r="B154" t="s">
        <v>5</v>
      </c>
      <c r="C154" t="s">
        <v>5</v>
      </c>
      <c r="D154" t="s">
        <v>5</v>
      </c>
      <c r="E154" t="s">
        <v>5</v>
      </c>
      <c r="F154" t="s">
        <v>5</v>
      </c>
      <c r="G154" t="s">
        <v>5</v>
      </c>
      <c r="H154" t="s">
        <v>7</v>
      </c>
      <c r="I154" t="s">
        <v>7</v>
      </c>
      <c r="J154" t="s">
        <v>9</v>
      </c>
      <c r="K154" t="s">
        <v>9</v>
      </c>
      <c r="L154" t="s">
        <v>9</v>
      </c>
      <c r="M154" t="s">
        <v>10</v>
      </c>
    </row>
    <row r="155" spans="1:13" x14ac:dyDescent="0.3">
      <c r="A155" t="s">
        <v>5</v>
      </c>
      <c r="B155" t="s">
        <v>7</v>
      </c>
      <c r="C155" t="s">
        <v>7</v>
      </c>
      <c r="D155" t="s">
        <v>7</v>
      </c>
      <c r="E155" t="s">
        <v>7</v>
      </c>
      <c r="F155" t="s">
        <v>7</v>
      </c>
      <c r="G155" t="s">
        <v>7</v>
      </c>
      <c r="H155" t="s">
        <v>8</v>
      </c>
      <c r="I155" t="s">
        <v>8</v>
      </c>
      <c r="J155" t="s">
        <v>10</v>
      </c>
      <c r="K155" t="s">
        <v>10</v>
      </c>
      <c r="L155" t="s">
        <v>10</v>
      </c>
    </row>
    <row r="156" spans="1:13" x14ac:dyDescent="0.3">
      <c r="A156" t="s">
        <v>7</v>
      </c>
      <c r="B156" t="s">
        <v>8</v>
      </c>
      <c r="C156" t="s">
        <v>8</v>
      </c>
      <c r="D156" t="s">
        <v>8</v>
      </c>
      <c r="E156" t="s">
        <v>8</v>
      </c>
      <c r="F156" t="s">
        <v>8</v>
      </c>
      <c r="G156" t="s">
        <v>8</v>
      </c>
      <c r="H156" t="s">
        <v>9</v>
      </c>
      <c r="I156" t="s">
        <v>9</v>
      </c>
    </row>
    <row r="157" spans="1:13" x14ac:dyDescent="0.3">
      <c r="A157" t="s">
        <v>8</v>
      </c>
      <c r="B157" t="s">
        <v>9</v>
      </c>
      <c r="C157" t="s">
        <v>9</v>
      </c>
      <c r="D157" t="s">
        <v>9</v>
      </c>
      <c r="E157" t="s">
        <v>9</v>
      </c>
      <c r="F157" t="s">
        <v>9</v>
      </c>
      <c r="G157" t="s">
        <v>9</v>
      </c>
      <c r="H157" t="s">
        <v>10</v>
      </c>
      <c r="I157" t="s">
        <v>10</v>
      </c>
    </row>
    <row r="158" spans="1:13" x14ac:dyDescent="0.3">
      <c r="A158" t="s">
        <v>9</v>
      </c>
      <c r="B158" t="s">
        <v>10</v>
      </c>
      <c r="C158" t="s">
        <v>10</v>
      </c>
      <c r="D158" t="s">
        <v>10</v>
      </c>
      <c r="E158" t="s">
        <v>10</v>
      </c>
      <c r="F158" t="s">
        <v>10</v>
      </c>
      <c r="G158" t="s">
        <v>10</v>
      </c>
    </row>
    <row r="159" spans="1:13" x14ac:dyDescent="0.3">
      <c r="A159" t="s">
        <v>10</v>
      </c>
    </row>
    <row r="161" spans="1:16" x14ac:dyDescent="0.3">
      <c r="A161" s="1" t="s">
        <v>71</v>
      </c>
      <c r="K161" t="s">
        <v>24</v>
      </c>
      <c r="L161" t="s">
        <v>2</v>
      </c>
      <c r="M161" t="s">
        <v>25</v>
      </c>
      <c r="N161" t="s">
        <v>26</v>
      </c>
      <c r="O161" t="s">
        <v>27</v>
      </c>
      <c r="P161" t="s">
        <v>28</v>
      </c>
    </row>
    <row r="162" spans="1:16" x14ac:dyDescent="0.3">
      <c r="B162" t="s">
        <v>24</v>
      </c>
      <c r="C162" t="s">
        <v>2</v>
      </c>
      <c r="D162" t="s">
        <v>25</v>
      </c>
      <c r="E162" t="s">
        <v>26</v>
      </c>
      <c r="F162" t="s">
        <v>27</v>
      </c>
      <c r="G162" t="s">
        <v>28</v>
      </c>
      <c r="J162" t="s">
        <v>35</v>
      </c>
      <c r="K162" t="s">
        <v>18</v>
      </c>
      <c r="L162" t="s">
        <v>70</v>
      </c>
      <c r="M162">
        <v>0</v>
      </c>
      <c r="N162">
        <v>13.68</v>
      </c>
      <c r="O162">
        <v>14.41</v>
      </c>
      <c r="P162">
        <v>15.14</v>
      </c>
    </row>
    <row r="163" spans="1:16" x14ac:dyDescent="0.3">
      <c r="A163" t="str">
        <f>CONCATENATE(A$152,"_",A155)</f>
        <v>K_AimswebPlus</v>
      </c>
      <c r="B163" t="s">
        <v>17</v>
      </c>
      <c r="C163" t="s">
        <v>69</v>
      </c>
      <c r="D163">
        <v>0</v>
      </c>
      <c r="E163">
        <v>35</v>
      </c>
      <c r="F163">
        <v>50</v>
      </c>
      <c r="G163">
        <v>65</v>
      </c>
      <c r="J163" t="s">
        <v>36</v>
      </c>
      <c r="K163" t="s">
        <v>52</v>
      </c>
      <c r="L163" t="s">
        <v>75</v>
      </c>
      <c r="M163">
        <v>0</v>
      </c>
      <c r="N163">
        <v>162.33000000000001</v>
      </c>
      <c r="O163">
        <v>231.9</v>
      </c>
      <c r="P163">
        <v>301.47000000000003</v>
      </c>
    </row>
    <row r="164" spans="1:16" x14ac:dyDescent="0.3">
      <c r="A164" t="str">
        <f>CONCATENATE(A$152,"_",A156)</f>
        <v>K_NWEA_MAP</v>
      </c>
      <c r="B164" t="s">
        <v>17</v>
      </c>
      <c r="C164" t="s">
        <v>70</v>
      </c>
      <c r="D164">
        <v>0</v>
      </c>
      <c r="E164">
        <v>15.83</v>
      </c>
      <c r="F164">
        <v>16.45</v>
      </c>
      <c r="G164">
        <v>17.059999999999999</v>
      </c>
      <c r="J164" t="s">
        <v>37</v>
      </c>
      <c r="K164" t="s">
        <v>18</v>
      </c>
      <c r="L164" t="s">
        <v>70</v>
      </c>
      <c r="M164">
        <v>0</v>
      </c>
      <c r="N164">
        <v>10.119999999999999</v>
      </c>
      <c r="O164">
        <v>10.61</v>
      </c>
      <c r="P164">
        <v>11.11</v>
      </c>
    </row>
    <row r="165" spans="1:16" x14ac:dyDescent="0.3">
      <c r="A165" t="str">
        <f>CONCATENATE(A$152,"_",A157)</f>
        <v>K_i-Ready</v>
      </c>
      <c r="B165" t="s">
        <v>17</v>
      </c>
      <c r="C165" t="s">
        <v>74</v>
      </c>
      <c r="D165">
        <v>0</v>
      </c>
      <c r="E165">
        <v>34</v>
      </c>
      <c r="F165">
        <v>46</v>
      </c>
      <c r="G165">
        <v>60</v>
      </c>
      <c r="J165" t="s">
        <v>38</v>
      </c>
      <c r="K165" t="s">
        <v>52</v>
      </c>
      <c r="L165" t="s">
        <v>75</v>
      </c>
      <c r="M165">
        <v>0</v>
      </c>
      <c r="N165">
        <v>75.474000000000004</v>
      </c>
      <c r="O165">
        <v>107.82</v>
      </c>
      <c r="P165">
        <v>140.166</v>
      </c>
    </row>
    <row r="166" spans="1:16" x14ac:dyDescent="0.3">
      <c r="A166" t="str">
        <f>CONCATENATE(A$152,"_",A158)</f>
        <v>K_Scantron</v>
      </c>
      <c r="B166" t="s">
        <v>33</v>
      </c>
      <c r="C166" t="s">
        <v>75</v>
      </c>
      <c r="D166">
        <v>0</v>
      </c>
      <c r="E166">
        <v>227.40899999999999</v>
      </c>
      <c r="F166">
        <v>324.87</v>
      </c>
      <c r="G166">
        <v>422.33100000000002</v>
      </c>
      <c r="J166" t="s">
        <v>39</v>
      </c>
      <c r="K166" t="s">
        <v>18</v>
      </c>
      <c r="L166" t="s">
        <v>70</v>
      </c>
      <c r="M166">
        <v>0</v>
      </c>
      <c r="N166">
        <v>7.24</v>
      </c>
      <c r="O166">
        <v>7.67</v>
      </c>
      <c r="P166">
        <v>8.1</v>
      </c>
    </row>
    <row r="167" spans="1:16" x14ac:dyDescent="0.3">
      <c r="A167" t="str">
        <f>CONCATENATE(A$152,"_",A159)</f>
        <v>K_STAR</v>
      </c>
      <c r="B167" t="s">
        <v>17</v>
      </c>
      <c r="C167" t="s">
        <v>76</v>
      </c>
      <c r="D167">
        <v>0</v>
      </c>
      <c r="E167">
        <v>35</v>
      </c>
      <c r="F167">
        <v>50</v>
      </c>
      <c r="G167">
        <v>65</v>
      </c>
      <c r="J167" t="s">
        <v>40</v>
      </c>
      <c r="K167" t="s">
        <v>52</v>
      </c>
      <c r="L167" t="s">
        <v>75</v>
      </c>
      <c r="M167">
        <v>0</v>
      </c>
      <c r="N167">
        <v>65.611000000000004</v>
      </c>
      <c r="O167">
        <v>93.73</v>
      </c>
      <c r="P167">
        <v>121.849</v>
      </c>
    </row>
    <row r="168" spans="1:16" x14ac:dyDescent="0.3">
      <c r="A168" t="str">
        <f>CONCATENATE(B$151,"_",B154)</f>
        <v>1_AimswebPlus</v>
      </c>
      <c r="B168" t="s">
        <v>17</v>
      </c>
      <c r="C168" t="s">
        <v>69</v>
      </c>
      <c r="D168">
        <v>0</v>
      </c>
      <c r="E168">
        <v>35</v>
      </c>
      <c r="F168">
        <v>50</v>
      </c>
      <c r="G168">
        <v>65</v>
      </c>
      <c r="J168" t="s">
        <v>41</v>
      </c>
      <c r="K168" t="s">
        <v>18</v>
      </c>
      <c r="L168" t="s">
        <v>70</v>
      </c>
      <c r="M168">
        <v>0</v>
      </c>
      <c r="N168">
        <v>4.47</v>
      </c>
      <c r="O168">
        <v>6.02</v>
      </c>
      <c r="P168">
        <v>7.56</v>
      </c>
    </row>
    <row r="169" spans="1:16" x14ac:dyDescent="0.3">
      <c r="A169" t="str">
        <f>CONCATENATE(B$151,"_",B155)</f>
        <v>1_NWEA_MAP</v>
      </c>
      <c r="B169" t="s">
        <v>17</v>
      </c>
      <c r="C169" t="s">
        <v>70</v>
      </c>
      <c r="D169">
        <v>0</v>
      </c>
      <c r="E169">
        <v>14.83</v>
      </c>
      <c r="F169">
        <v>15.47</v>
      </c>
      <c r="G169">
        <v>16.11</v>
      </c>
      <c r="J169" t="s">
        <v>42</v>
      </c>
      <c r="K169" t="s">
        <v>52</v>
      </c>
      <c r="L169" t="s">
        <v>75</v>
      </c>
      <c r="M169">
        <v>0</v>
      </c>
      <c r="N169">
        <v>51.204999999999998</v>
      </c>
      <c r="O169">
        <v>73.150000000000006</v>
      </c>
      <c r="P169">
        <v>95.094999999999999</v>
      </c>
    </row>
    <row r="170" spans="1:16" x14ac:dyDescent="0.3">
      <c r="A170" t="str">
        <f>CONCATENATE(B$151,"_",B156)</f>
        <v>1_i-Ready</v>
      </c>
      <c r="B170" t="s">
        <v>17</v>
      </c>
      <c r="C170" t="s">
        <v>74</v>
      </c>
      <c r="D170">
        <v>0</v>
      </c>
      <c r="E170">
        <v>34</v>
      </c>
      <c r="F170">
        <v>46</v>
      </c>
      <c r="G170">
        <v>60</v>
      </c>
      <c r="J170" t="s">
        <v>43</v>
      </c>
      <c r="K170" t="s">
        <v>18</v>
      </c>
      <c r="L170" t="s">
        <v>70</v>
      </c>
      <c r="M170">
        <v>0</v>
      </c>
      <c r="N170">
        <v>4.4000000000000004</v>
      </c>
      <c r="O170">
        <v>4.75</v>
      </c>
      <c r="P170">
        <v>5.1100000000000003</v>
      </c>
    </row>
    <row r="171" spans="1:16" x14ac:dyDescent="0.3">
      <c r="A171" t="str">
        <f>CONCATENATE(B$151,"_",B157)</f>
        <v>1_Scantron</v>
      </c>
      <c r="B171" t="s">
        <v>33</v>
      </c>
      <c r="C171" t="s">
        <v>75</v>
      </c>
      <c r="D171">
        <v>0</v>
      </c>
      <c r="E171">
        <v>215.327</v>
      </c>
      <c r="F171">
        <v>307.61</v>
      </c>
      <c r="G171">
        <v>399.89299999999997</v>
      </c>
      <c r="J171" t="s">
        <v>44</v>
      </c>
      <c r="K171" t="s">
        <v>52</v>
      </c>
      <c r="L171" t="s">
        <v>75</v>
      </c>
      <c r="M171">
        <v>0</v>
      </c>
      <c r="N171">
        <v>41.965000000000003</v>
      </c>
      <c r="O171">
        <v>59.95</v>
      </c>
      <c r="P171">
        <v>77.935000000000002</v>
      </c>
    </row>
    <row r="172" spans="1:16" x14ac:dyDescent="0.3">
      <c r="A172" t="str">
        <f>CONCATENATE(B$151,"_",B158)</f>
        <v>1_STAR</v>
      </c>
      <c r="B172" t="s">
        <v>17</v>
      </c>
      <c r="C172" t="s">
        <v>76</v>
      </c>
      <c r="D172">
        <v>0</v>
      </c>
      <c r="E172">
        <v>35</v>
      </c>
      <c r="F172">
        <v>50</v>
      </c>
      <c r="G172">
        <v>65</v>
      </c>
      <c r="J172" t="s">
        <v>45</v>
      </c>
      <c r="K172" t="s">
        <v>18</v>
      </c>
      <c r="L172" t="s">
        <v>70</v>
      </c>
      <c r="M172">
        <v>0</v>
      </c>
      <c r="N172">
        <v>3.48</v>
      </c>
      <c r="O172">
        <v>3.82</v>
      </c>
      <c r="P172">
        <v>4.16</v>
      </c>
    </row>
    <row r="173" spans="1:16" x14ac:dyDescent="0.3">
      <c r="A173" t="str">
        <f>CONCATENATE(C$151,"_",C154)</f>
        <v>2_AimswebPlus</v>
      </c>
      <c r="B173" t="s">
        <v>17</v>
      </c>
      <c r="C173" t="s">
        <v>69</v>
      </c>
      <c r="D173">
        <v>0</v>
      </c>
      <c r="E173">
        <v>35</v>
      </c>
      <c r="F173">
        <v>50</v>
      </c>
      <c r="G173">
        <v>65</v>
      </c>
      <c r="J173" t="s">
        <v>46</v>
      </c>
      <c r="K173" t="s">
        <v>52</v>
      </c>
      <c r="L173" t="s">
        <v>75</v>
      </c>
      <c r="M173">
        <v>0</v>
      </c>
      <c r="N173">
        <v>27.713000000000001</v>
      </c>
      <c r="O173">
        <v>39.590000000000003</v>
      </c>
      <c r="P173">
        <v>51.466999999999999</v>
      </c>
    </row>
    <row r="174" spans="1:16" x14ac:dyDescent="0.3">
      <c r="A174" t="str">
        <f>CONCATENATE(C$151,"_",C155)</f>
        <v>2_NWEA_MAP</v>
      </c>
      <c r="B174" t="s">
        <v>17</v>
      </c>
      <c r="C174" t="s">
        <v>70</v>
      </c>
      <c r="D174">
        <v>0</v>
      </c>
      <c r="E174">
        <v>12.59</v>
      </c>
      <c r="F174">
        <v>13.22</v>
      </c>
      <c r="G174">
        <v>13.86</v>
      </c>
      <c r="J174" t="s">
        <v>47</v>
      </c>
      <c r="K174" t="s">
        <v>18</v>
      </c>
      <c r="L174" t="s">
        <v>70</v>
      </c>
      <c r="M174">
        <v>0</v>
      </c>
      <c r="N174">
        <v>2.83</v>
      </c>
      <c r="O174">
        <v>3.21</v>
      </c>
      <c r="P174">
        <v>3.58</v>
      </c>
    </row>
    <row r="175" spans="1:16" x14ac:dyDescent="0.3">
      <c r="A175" t="str">
        <f>CONCATENATE(C$151,"_",C156)</f>
        <v>2_i-Ready</v>
      </c>
      <c r="B175" t="s">
        <v>17</v>
      </c>
      <c r="C175" t="s">
        <v>74</v>
      </c>
      <c r="D175">
        <v>0</v>
      </c>
      <c r="E175">
        <v>29</v>
      </c>
      <c r="F175">
        <v>39</v>
      </c>
      <c r="G175">
        <v>52</v>
      </c>
      <c r="J175" t="s">
        <v>48</v>
      </c>
      <c r="K175" t="s">
        <v>52</v>
      </c>
      <c r="L175" t="s">
        <v>75</v>
      </c>
      <c r="M175">
        <v>0</v>
      </c>
      <c r="N175">
        <v>16.100000000000001</v>
      </c>
      <c r="O175">
        <v>23</v>
      </c>
      <c r="P175">
        <v>29.9</v>
      </c>
    </row>
    <row r="176" spans="1:16" x14ac:dyDescent="0.3">
      <c r="A176" t="str">
        <f>CONCATENATE(C$151,"_",C157)</f>
        <v>2_Scantron</v>
      </c>
      <c r="B176" t="s">
        <v>33</v>
      </c>
      <c r="C176" t="s">
        <v>75</v>
      </c>
      <c r="D176">
        <v>0</v>
      </c>
      <c r="E176">
        <v>112.294</v>
      </c>
      <c r="F176">
        <v>160.41999999999999</v>
      </c>
      <c r="G176">
        <v>208.54599999999999</v>
      </c>
      <c r="J176" t="s">
        <v>49</v>
      </c>
      <c r="K176" t="s">
        <v>18</v>
      </c>
      <c r="L176" t="s">
        <v>70</v>
      </c>
      <c r="M176">
        <v>0</v>
      </c>
      <c r="N176">
        <v>1.97</v>
      </c>
      <c r="O176">
        <v>2.33</v>
      </c>
      <c r="P176">
        <v>2.68</v>
      </c>
    </row>
    <row r="177" spans="1:16" x14ac:dyDescent="0.3">
      <c r="A177" t="str">
        <f>CONCATENATE(C$151,"_",C158)</f>
        <v>2_STAR</v>
      </c>
      <c r="B177" t="s">
        <v>17</v>
      </c>
      <c r="C177" t="s">
        <v>76</v>
      </c>
      <c r="D177">
        <v>0</v>
      </c>
      <c r="E177">
        <v>35</v>
      </c>
      <c r="F177">
        <v>50</v>
      </c>
      <c r="G177">
        <v>65</v>
      </c>
      <c r="J177" t="s">
        <v>50</v>
      </c>
      <c r="K177" t="s">
        <v>18</v>
      </c>
      <c r="L177" t="s">
        <v>70</v>
      </c>
      <c r="M177">
        <v>0</v>
      </c>
      <c r="N177">
        <v>1.69</v>
      </c>
      <c r="O177">
        <v>2.04</v>
      </c>
      <c r="P177">
        <v>2.4</v>
      </c>
    </row>
    <row r="178" spans="1:16" x14ac:dyDescent="0.3">
      <c r="A178" t="str">
        <f>CONCATENATE(D$151,"_",D154)</f>
        <v>3_AimswebPlus</v>
      </c>
      <c r="B178" t="s">
        <v>17</v>
      </c>
      <c r="C178" t="s">
        <v>69</v>
      </c>
      <c r="D178">
        <v>0</v>
      </c>
      <c r="E178">
        <v>35</v>
      </c>
      <c r="F178">
        <v>50</v>
      </c>
      <c r="G178">
        <v>65</v>
      </c>
      <c r="J178" t="s">
        <v>51</v>
      </c>
      <c r="K178" t="s">
        <v>18</v>
      </c>
      <c r="L178" t="s">
        <v>70</v>
      </c>
      <c r="M178">
        <v>0</v>
      </c>
      <c r="N178">
        <v>1.24</v>
      </c>
      <c r="O178">
        <v>1.67</v>
      </c>
      <c r="P178">
        <v>2.1</v>
      </c>
    </row>
    <row r="179" spans="1:16" x14ac:dyDescent="0.3">
      <c r="A179" t="str">
        <f>CONCATENATE(D$151,"_",D155)</f>
        <v>3_NWEA_MAP</v>
      </c>
      <c r="B179" t="s">
        <v>17</v>
      </c>
      <c r="C179" t="s">
        <v>70</v>
      </c>
      <c r="D179">
        <v>0</v>
      </c>
      <c r="E179">
        <v>9.9700000000000006</v>
      </c>
      <c r="F179">
        <v>10.5</v>
      </c>
      <c r="G179">
        <v>11.04</v>
      </c>
    </row>
    <row r="180" spans="1:16" x14ac:dyDescent="0.3">
      <c r="A180" t="str">
        <f>CONCATENATE(D$151,"_",D156)</f>
        <v>3_i-Ready</v>
      </c>
      <c r="B180" t="s">
        <v>17</v>
      </c>
      <c r="C180" t="s">
        <v>74</v>
      </c>
      <c r="D180">
        <v>0</v>
      </c>
      <c r="E180">
        <v>22</v>
      </c>
      <c r="F180">
        <v>30</v>
      </c>
      <c r="G180">
        <v>44</v>
      </c>
    </row>
    <row r="181" spans="1:16" x14ac:dyDescent="0.3">
      <c r="A181" t="str">
        <f>CONCATENATE(D$151,"_",D157)</f>
        <v>3_Scantron</v>
      </c>
      <c r="B181" t="s">
        <v>17</v>
      </c>
      <c r="C181" t="s">
        <v>75</v>
      </c>
      <c r="D181">
        <v>0</v>
      </c>
      <c r="E181">
        <v>146.279</v>
      </c>
      <c r="F181">
        <v>208.97</v>
      </c>
      <c r="G181">
        <v>271.661</v>
      </c>
    </row>
    <row r="182" spans="1:16" x14ac:dyDescent="0.3">
      <c r="A182" t="str">
        <f>CONCATENATE(D$151,"_",D158)</f>
        <v>3_STAR</v>
      </c>
      <c r="B182" t="s">
        <v>17</v>
      </c>
      <c r="C182" t="s">
        <v>76</v>
      </c>
      <c r="D182">
        <v>0</v>
      </c>
      <c r="E182">
        <v>35</v>
      </c>
      <c r="F182">
        <v>50</v>
      </c>
      <c r="G182">
        <v>65</v>
      </c>
    </row>
    <row r="183" spans="1:16" x14ac:dyDescent="0.3">
      <c r="A183" t="str">
        <f>CONCATENATE(E$151,"_",E154)</f>
        <v>4_AimswebPlus</v>
      </c>
      <c r="B183" t="s">
        <v>17</v>
      </c>
      <c r="C183" t="s">
        <v>69</v>
      </c>
      <c r="D183">
        <v>0</v>
      </c>
      <c r="E183">
        <v>35</v>
      </c>
      <c r="F183">
        <v>50</v>
      </c>
      <c r="G183">
        <v>65</v>
      </c>
    </row>
    <row r="184" spans="1:16" x14ac:dyDescent="0.3">
      <c r="A184" t="str">
        <f>CONCATENATE(E$151,"_",E155)</f>
        <v>4_NWEA_MAP</v>
      </c>
      <c r="B184" t="s">
        <v>17</v>
      </c>
      <c r="C184" t="s">
        <v>70</v>
      </c>
      <c r="D184">
        <v>0</v>
      </c>
      <c r="E184">
        <v>7.63</v>
      </c>
      <c r="F184">
        <v>8.16</v>
      </c>
      <c r="G184">
        <v>8.68</v>
      </c>
    </row>
    <row r="185" spans="1:16" x14ac:dyDescent="0.3">
      <c r="A185" t="str">
        <f>CONCATENATE(E$151,"_",E156)</f>
        <v>4_i-Ready</v>
      </c>
      <c r="B185" t="s">
        <v>17</v>
      </c>
      <c r="C185" t="s">
        <v>74</v>
      </c>
      <c r="D185">
        <v>0</v>
      </c>
      <c r="E185">
        <v>14</v>
      </c>
      <c r="F185">
        <v>19</v>
      </c>
      <c r="G185">
        <v>27</v>
      </c>
    </row>
    <row r="186" spans="1:16" x14ac:dyDescent="0.3">
      <c r="A186" t="str">
        <f>CONCATENATE(E$151,"_",E157)</f>
        <v>4_Scantron</v>
      </c>
      <c r="B186" t="s">
        <v>17</v>
      </c>
      <c r="C186" t="s">
        <v>75</v>
      </c>
      <c r="D186">
        <v>0</v>
      </c>
      <c r="E186">
        <v>106.729</v>
      </c>
      <c r="F186">
        <v>152.47</v>
      </c>
      <c r="G186">
        <v>198.21100000000001</v>
      </c>
    </row>
    <row r="187" spans="1:16" x14ac:dyDescent="0.3">
      <c r="A187" t="str">
        <f>CONCATENATE(E$151,"_",E158)</f>
        <v>4_STAR</v>
      </c>
      <c r="B187" t="s">
        <v>17</v>
      </c>
      <c r="C187" t="s">
        <v>76</v>
      </c>
      <c r="D187">
        <v>0</v>
      </c>
      <c r="E187">
        <v>35</v>
      </c>
      <c r="F187">
        <v>50</v>
      </c>
      <c r="G187">
        <v>65</v>
      </c>
    </row>
    <row r="188" spans="1:16" x14ac:dyDescent="0.3">
      <c r="A188" t="str">
        <f>CONCATENATE(F$151,"_",F154)</f>
        <v>5_AimswebPlus</v>
      </c>
      <c r="B188" t="s">
        <v>17</v>
      </c>
      <c r="C188" t="s">
        <v>69</v>
      </c>
      <c r="D188">
        <v>0</v>
      </c>
      <c r="E188">
        <v>35</v>
      </c>
      <c r="F188">
        <v>50</v>
      </c>
      <c r="G188">
        <v>65</v>
      </c>
    </row>
    <row r="189" spans="1:16" x14ac:dyDescent="0.3">
      <c r="A189" t="str">
        <f>CONCATENATE(F$151,"_",F155)</f>
        <v>5_NWEA_MAP</v>
      </c>
      <c r="B189" t="s">
        <v>17</v>
      </c>
      <c r="C189" t="s">
        <v>70</v>
      </c>
      <c r="D189">
        <v>0</v>
      </c>
      <c r="E189">
        <v>6.05</v>
      </c>
      <c r="F189">
        <v>6.5</v>
      </c>
      <c r="G189">
        <v>7.05</v>
      </c>
    </row>
    <row r="190" spans="1:16" x14ac:dyDescent="0.3">
      <c r="A190" t="str">
        <f>CONCATENATE(F$151,"_",F156)</f>
        <v>5_i-Ready</v>
      </c>
      <c r="B190" t="s">
        <v>17</v>
      </c>
      <c r="C190" t="s">
        <v>74</v>
      </c>
      <c r="D190">
        <v>0</v>
      </c>
      <c r="E190">
        <v>14</v>
      </c>
      <c r="F190">
        <v>19</v>
      </c>
      <c r="G190">
        <v>27</v>
      </c>
    </row>
    <row r="191" spans="1:16" x14ac:dyDescent="0.3">
      <c r="A191" t="str">
        <f>CONCATENATE(F$151,"_",F157)</f>
        <v>5_Scantron</v>
      </c>
      <c r="B191" t="s">
        <v>17</v>
      </c>
      <c r="C191" t="s">
        <v>75</v>
      </c>
      <c r="D191">
        <v>0</v>
      </c>
      <c r="E191">
        <v>83.635999999999996</v>
      </c>
      <c r="F191">
        <v>119.48</v>
      </c>
      <c r="G191">
        <v>155.32400000000001</v>
      </c>
    </row>
    <row r="192" spans="1:16" x14ac:dyDescent="0.3">
      <c r="A192" t="str">
        <f>CONCATENATE(F$151,"_",F158)</f>
        <v>5_STAR</v>
      </c>
      <c r="B192" t="s">
        <v>17</v>
      </c>
      <c r="C192" t="s">
        <v>76</v>
      </c>
      <c r="D192">
        <v>0</v>
      </c>
      <c r="E192">
        <v>35</v>
      </c>
      <c r="F192">
        <v>50</v>
      </c>
      <c r="G192">
        <v>65</v>
      </c>
    </row>
    <row r="193" spans="1:7" x14ac:dyDescent="0.3">
      <c r="A193" t="str">
        <f>CONCATENATE(G$151,"_",G154)</f>
        <v>6_AimswebPlus</v>
      </c>
      <c r="B193" t="s">
        <v>17</v>
      </c>
      <c r="C193" t="s">
        <v>69</v>
      </c>
      <c r="D193">
        <v>0</v>
      </c>
      <c r="E193">
        <v>35</v>
      </c>
      <c r="F193">
        <v>50</v>
      </c>
      <c r="G193">
        <v>65</v>
      </c>
    </row>
    <row r="194" spans="1:7" x14ac:dyDescent="0.3">
      <c r="A194" t="str">
        <f>CONCATENATE(G$151,"_",G155)</f>
        <v>6_NWEA_MAP</v>
      </c>
      <c r="B194" t="s">
        <v>17</v>
      </c>
      <c r="C194" t="s">
        <v>70</v>
      </c>
      <c r="D194">
        <v>0</v>
      </c>
      <c r="E194">
        <v>4.75</v>
      </c>
      <c r="F194">
        <v>5.19</v>
      </c>
      <c r="G194">
        <v>5.63</v>
      </c>
    </row>
    <row r="195" spans="1:7" x14ac:dyDescent="0.3">
      <c r="A195" t="str">
        <f>CONCATENATE(G$151,"_",G156)</f>
        <v>6_i-Ready</v>
      </c>
      <c r="B195" t="s">
        <v>17</v>
      </c>
      <c r="C195" t="s">
        <v>74</v>
      </c>
      <c r="D195">
        <v>0</v>
      </c>
      <c r="E195">
        <v>11</v>
      </c>
      <c r="F195">
        <v>15</v>
      </c>
      <c r="G195">
        <v>23</v>
      </c>
    </row>
    <row r="196" spans="1:7" x14ac:dyDescent="0.3">
      <c r="A196" t="str">
        <f>CONCATENATE(G$151,"_",G157)</f>
        <v>6_Scantron</v>
      </c>
      <c r="B196" t="s">
        <v>17</v>
      </c>
      <c r="C196" t="s">
        <v>75</v>
      </c>
      <c r="D196">
        <v>0</v>
      </c>
      <c r="E196">
        <v>67.613</v>
      </c>
      <c r="F196">
        <v>96.59</v>
      </c>
      <c r="G196">
        <v>125.56699999999999</v>
      </c>
    </row>
    <row r="197" spans="1:7" x14ac:dyDescent="0.3">
      <c r="A197" t="str">
        <f>CONCATENATE(G$151,"_",G158)</f>
        <v>6_STAR</v>
      </c>
      <c r="B197" t="s">
        <v>17</v>
      </c>
      <c r="C197" t="s">
        <v>76</v>
      </c>
      <c r="D197">
        <v>0</v>
      </c>
      <c r="E197">
        <v>35</v>
      </c>
      <c r="F197">
        <v>50</v>
      </c>
      <c r="G197">
        <v>65</v>
      </c>
    </row>
    <row r="198" spans="1:7" x14ac:dyDescent="0.3">
      <c r="A198" t="str">
        <f>CONCATENATE(H$151,"_",H153)</f>
        <v>7_AimswebPlus</v>
      </c>
      <c r="B198" t="s">
        <v>17</v>
      </c>
      <c r="C198" t="s">
        <v>69</v>
      </c>
      <c r="D198">
        <v>0</v>
      </c>
      <c r="E198">
        <v>35</v>
      </c>
      <c r="F198">
        <v>50</v>
      </c>
      <c r="G198">
        <v>65</v>
      </c>
    </row>
    <row r="199" spans="1:7" x14ac:dyDescent="0.3">
      <c r="A199" t="str">
        <f t="shared" ref="A199:A202" si="0">CONCATENATE(H$151,"_",H154)</f>
        <v>7_NWEA_MAP</v>
      </c>
      <c r="B199" t="s">
        <v>17</v>
      </c>
      <c r="C199" t="s">
        <v>70</v>
      </c>
      <c r="D199">
        <v>0</v>
      </c>
      <c r="E199">
        <v>3.71</v>
      </c>
      <c r="F199">
        <v>4.16</v>
      </c>
      <c r="G199">
        <v>4.5999999999999996</v>
      </c>
    </row>
    <row r="200" spans="1:7" x14ac:dyDescent="0.3">
      <c r="A200" t="str">
        <f t="shared" si="0"/>
        <v>7_i-Ready</v>
      </c>
      <c r="B200" t="s">
        <v>17</v>
      </c>
      <c r="C200" t="s">
        <v>74</v>
      </c>
      <c r="D200">
        <v>0</v>
      </c>
      <c r="E200">
        <v>9</v>
      </c>
      <c r="F200">
        <v>13</v>
      </c>
      <c r="G200">
        <v>23</v>
      </c>
    </row>
    <row r="201" spans="1:7" x14ac:dyDescent="0.3">
      <c r="A201" t="str">
        <f t="shared" si="0"/>
        <v>7_Scantron</v>
      </c>
      <c r="B201" t="s">
        <v>17</v>
      </c>
      <c r="C201" t="s">
        <v>75</v>
      </c>
      <c r="D201">
        <v>0</v>
      </c>
      <c r="E201">
        <v>48.706000000000003</v>
      </c>
      <c r="F201">
        <v>69.58</v>
      </c>
      <c r="G201">
        <v>90.453999999999994</v>
      </c>
    </row>
    <row r="202" spans="1:7" x14ac:dyDescent="0.3">
      <c r="A202" t="str">
        <f t="shared" si="0"/>
        <v>7_STAR</v>
      </c>
      <c r="B202" t="s">
        <v>17</v>
      </c>
      <c r="C202" t="s">
        <v>76</v>
      </c>
      <c r="D202">
        <v>0</v>
      </c>
      <c r="E202">
        <v>35</v>
      </c>
      <c r="F202">
        <v>50</v>
      </c>
      <c r="G202">
        <v>65</v>
      </c>
    </row>
    <row r="203" spans="1:7" x14ac:dyDescent="0.3">
      <c r="A203" t="str">
        <f>CONCATENATE(I$151,"_",I153)</f>
        <v>8_AimswebPlus</v>
      </c>
      <c r="B203" t="s">
        <v>17</v>
      </c>
      <c r="C203" t="s">
        <v>69</v>
      </c>
      <c r="D203">
        <v>0</v>
      </c>
      <c r="E203">
        <v>35</v>
      </c>
      <c r="F203">
        <v>50</v>
      </c>
      <c r="G203">
        <v>65</v>
      </c>
    </row>
    <row r="204" spans="1:7" x14ac:dyDescent="0.3">
      <c r="A204" t="str">
        <f t="shared" ref="A204:A207" si="1">CONCATENATE(I$151,"_",I154)</f>
        <v>8_NWEA_MAP</v>
      </c>
      <c r="B204" t="s">
        <v>17</v>
      </c>
      <c r="C204" t="s">
        <v>70</v>
      </c>
      <c r="D204">
        <v>0</v>
      </c>
      <c r="E204">
        <v>3.14</v>
      </c>
      <c r="F204">
        <v>3.65</v>
      </c>
      <c r="G204">
        <v>4.16</v>
      </c>
    </row>
    <row r="205" spans="1:7" x14ac:dyDescent="0.3">
      <c r="A205" t="str">
        <f t="shared" si="1"/>
        <v>8_i-Ready</v>
      </c>
      <c r="B205" t="s">
        <v>17</v>
      </c>
      <c r="C205" t="s">
        <v>74</v>
      </c>
      <c r="D205">
        <v>0</v>
      </c>
      <c r="E205">
        <v>9</v>
      </c>
      <c r="F205">
        <v>13</v>
      </c>
      <c r="G205">
        <v>23</v>
      </c>
    </row>
    <row r="206" spans="1:7" x14ac:dyDescent="0.3">
      <c r="A206" t="str">
        <f t="shared" si="1"/>
        <v>8_Scantron</v>
      </c>
      <c r="B206" t="s">
        <v>17</v>
      </c>
      <c r="C206" t="s">
        <v>75</v>
      </c>
      <c r="D206">
        <v>0</v>
      </c>
      <c r="E206">
        <v>49.034999999999997</v>
      </c>
      <c r="F206">
        <v>70.05</v>
      </c>
      <c r="G206">
        <v>91.064999999999998</v>
      </c>
    </row>
    <row r="207" spans="1:7" x14ac:dyDescent="0.3">
      <c r="A207" t="str">
        <f t="shared" si="1"/>
        <v>8_STAR</v>
      </c>
      <c r="B207" t="s">
        <v>17</v>
      </c>
      <c r="C207" t="s">
        <v>76</v>
      </c>
      <c r="D207">
        <v>0</v>
      </c>
      <c r="E207">
        <v>35</v>
      </c>
      <c r="F207">
        <v>50</v>
      </c>
      <c r="G207">
        <v>65</v>
      </c>
    </row>
    <row r="208" spans="1:7" x14ac:dyDescent="0.3">
      <c r="A208" t="str">
        <f>CONCATENATE(J$151,"_",J153)</f>
        <v>9_NWEA_MAP</v>
      </c>
      <c r="B208" t="s">
        <v>17</v>
      </c>
      <c r="C208" t="s">
        <v>70</v>
      </c>
      <c r="D208">
        <v>0</v>
      </c>
      <c r="E208">
        <v>2</v>
      </c>
      <c r="F208">
        <v>2.5099999999999998</v>
      </c>
      <c r="G208">
        <v>3.01</v>
      </c>
    </row>
    <row r="209" spans="1:7" x14ac:dyDescent="0.3">
      <c r="A209" t="str">
        <f t="shared" ref="A209:A210" si="2">CONCATENATE(J$151,"_",J154)</f>
        <v>9_Scantron</v>
      </c>
      <c r="B209" t="s">
        <v>17</v>
      </c>
      <c r="C209" t="s">
        <v>75</v>
      </c>
      <c r="D209">
        <v>0</v>
      </c>
      <c r="E209">
        <v>21.84</v>
      </c>
      <c r="F209">
        <v>31.2</v>
      </c>
      <c r="G209">
        <v>40.56</v>
      </c>
    </row>
    <row r="210" spans="1:7" x14ac:dyDescent="0.3">
      <c r="A210" t="str">
        <f t="shared" si="2"/>
        <v>9_STAR</v>
      </c>
      <c r="B210" t="s">
        <v>17</v>
      </c>
      <c r="C210" t="s">
        <v>76</v>
      </c>
      <c r="D210">
        <v>0</v>
      </c>
      <c r="E210">
        <v>35</v>
      </c>
      <c r="F210">
        <v>50</v>
      </c>
      <c r="G210">
        <v>65</v>
      </c>
    </row>
    <row r="211" spans="1:7" x14ac:dyDescent="0.3">
      <c r="A211" t="str">
        <f>CONCATENATE(K$151,"_",K153)</f>
        <v>10_NWEA_MAP</v>
      </c>
      <c r="B211" t="s">
        <v>17</v>
      </c>
      <c r="C211" t="s">
        <v>70</v>
      </c>
      <c r="D211">
        <v>0</v>
      </c>
      <c r="E211">
        <v>1.62</v>
      </c>
      <c r="F211">
        <v>2.04</v>
      </c>
      <c r="G211">
        <v>2.46</v>
      </c>
    </row>
    <row r="212" spans="1:7" x14ac:dyDescent="0.3">
      <c r="A212" t="str">
        <f t="shared" ref="A212:A213" si="3">CONCATENATE(K$151,"_",K154)</f>
        <v>10_Scantron</v>
      </c>
      <c r="B212" t="s">
        <v>17</v>
      </c>
      <c r="C212" t="s">
        <v>75</v>
      </c>
      <c r="D212">
        <v>0</v>
      </c>
      <c r="E212">
        <v>24.024000000000001</v>
      </c>
      <c r="F212">
        <v>34.32</v>
      </c>
      <c r="G212">
        <v>44.616</v>
      </c>
    </row>
    <row r="213" spans="1:7" x14ac:dyDescent="0.3">
      <c r="A213" t="str">
        <f t="shared" si="3"/>
        <v>10_STAR</v>
      </c>
      <c r="B213" t="s">
        <v>17</v>
      </c>
      <c r="C213" t="s">
        <v>76</v>
      </c>
      <c r="D213">
        <v>0</v>
      </c>
      <c r="E213">
        <v>35</v>
      </c>
      <c r="F213">
        <v>50</v>
      </c>
      <c r="G213">
        <v>65</v>
      </c>
    </row>
    <row r="214" spans="1:7" x14ac:dyDescent="0.3">
      <c r="A214" t="str">
        <f>CONCATENATE(L$151,"_",L153)</f>
        <v>11_NWEA_MAP</v>
      </c>
      <c r="B214" t="s">
        <v>17</v>
      </c>
      <c r="C214" t="s">
        <v>70</v>
      </c>
      <c r="D214">
        <v>0</v>
      </c>
      <c r="E214">
        <v>0.63</v>
      </c>
      <c r="F214">
        <v>1.18</v>
      </c>
      <c r="G214">
        <v>1.74</v>
      </c>
    </row>
    <row r="215" spans="1:7" x14ac:dyDescent="0.3">
      <c r="A215" t="str">
        <f t="shared" ref="A215:A216" si="4">CONCATENATE(L$151,"_",L154)</f>
        <v>11_Scantron</v>
      </c>
      <c r="B215" t="s">
        <v>17</v>
      </c>
      <c r="C215" t="s">
        <v>75</v>
      </c>
      <c r="D215">
        <v>0</v>
      </c>
      <c r="E215">
        <v>13.202</v>
      </c>
      <c r="F215">
        <v>18.86</v>
      </c>
      <c r="G215">
        <v>24.518000000000001</v>
      </c>
    </row>
    <row r="216" spans="1:7" x14ac:dyDescent="0.3">
      <c r="A216" t="str">
        <f t="shared" si="4"/>
        <v>11_STAR</v>
      </c>
      <c r="B216" t="s">
        <v>17</v>
      </c>
      <c r="C216" t="s">
        <v>76</v>
      </c>
      <c r="D216">
        <v>0</v>
      </c>
      <c r="E216">
        <v>35</v>
      </c>
      <c r="F216">
        <v>50</v>
      </c>
      <c r="G216">
        <v>65</v>
      </c>
    </row>
    <row r="217" spans="1:7" x14ac:dyDescent="0.3">
      <c r="A217" t="str">
        <f>CONCATENATE(M$151,"_",M153)</f>
        <v>12_NWEA_MAP</v>
      </c>
      <c r="B217" t="s">
        <v>17</v>
      </c>
      <c r="C217" t="s">
        <v>70</v>
      </c>
      <c r="D217">
        <v>0</v>
      </c>
      <c r="E217">
        <v>-0.04</v>
      </c>
      <c r="F217">
        <v>0.52</v>
      </c>
      <c r="G217">
        <v>1.0900000000000001</v>
      </c>
    </row>
    <row r="218" spans="1:7" x14ac:dyDescent="0.3">
      <c r="A218" t="str">
        <f t="shared" ref="A218" si="5">CONCATENATE(M$151,"_",M154)</f>
        <v>12_STAR</v>
      </c>
      <c r="B218" t="s">
        <v>17</v>
      </c>
      <c r="C218" t="s">
        <v>76</v>
      </c>
      <c r="D218">
        <v>0</v>
      </c>
      <c r="E218">
        <v>35</v>
      </c>
      <c r="F218">
        <v>50</v>
      </c>
      <c r="G218">
        <v>65</v>
      </c>
    </row>
    <row r="219" spans="1:7" x14ac:dyDescent="0.3">
      <c r="A219" t="s">
        <v>88</v>
      </c>
      <c r="B219" t="s">
        <v>17</v>
      </c>
      <c r="C219" t="s">
        <v>97</v>
      </c>
      <c r="D219">
        <v>0</v>
      </c>
      <c r="E219">
        <v>2</v>
      </c>
      <c r="F219">
        <v>3</v>
      </c>
      <c r="G219">
        <v>4</v>
      </c>
    </row>
    <row r="220" spans="1:7" x14ac:dyDescent="0.3">
      <c r="A220" t="s">
        <v>89</v>
      </c>
      <c r="B220" t="s">
        <v>17</v>
      </c>
      <c r="C220" t="s">
        <v>97</v>
      </c>
      <c r="D220">
        <v>0</v>
      </c>
      <c r="E220">
        <v>2</v>
      </c>
      <c r="F220">
        <v>3</v>
      </c>
      <c r="G220">
        <v>4</v>
      </c>
    </row>
    <row r="221" spans="1:7" x14ac:dyDescent="0.3">
      <c r="A221" t="s">
        <v>90</v>
      </c>
      <c r="B221" t="s">
        <v>17</v>
      </c>
      <c r="C221" t="s">
        <v>97</v>
      </c>
      <c r="D221">
        <v>0</v>
      </c>
      <c r="E221">
        <v>2</v>
      </c>
      <c r="F221">
        <v>3</v>
      </c>
      <c r="G221">
        <v>4</v>
      </c>
    </row>
    <row r="222" spans="1:7" x14ac:dyDescent="0.3">
      <c r="A222" t="s">
        <v>91</v>
      </c>
      <c r="B222" t="s">
        <v>17</v>
      </c>
      <c r="C222" t="s">
        <v>97</v>
      </c>
      <c r="D222">
        <v>0</v>
      </c>
      <c r="E222">
        <v>2</v>
      </c>
      <c r="F222">
        <v>3</v>
      </c>
      <c r="G222">
        <v>4</v>
      </c>
    </row>
    <row r="223" spans="1:7" x14ac:dyDescent="0.3">
      <c r="A223" t="s">
        <v>92</v>
      </c>
      <c r="B223" t="s">
        <v>17</v>
      </c>
      <c r="C223" t="s">
        <v>97</v>
      </c>
      <c r="D223">
        <v>0</v>
      </c>
      <c r="E223">
        <v>2</v>
      </c>
      <c r="F223">
        <v>3</v>
      </c>
      <c r="G223">
        <v>4</v>
      </c>
    </row>
    <row r="224" spans="1:7" x14ac:dyDescent="0.3">
      <c r="A224" t="s">
        <v>93</v>
      </c>
      <c r="B224" t="s">
        <v>17</v>
      </c>
      <c r="C224" t="s">
        <v>97</v>
      </c>
      <c r="D224">
        <v>0</v>
      </c>
      <c r="E224">
        <v>2</v>
      </c>
      <c r="F224">
        <v>3</v>
      </c>
      <c r="G224">
        <v>4</v>
      </c>
    </row>
    <row r="225" spans="1:13" x14ac:dyDescent="0.3">
      <c r="A225" t="s">
        <v>94</v>
      </c>
      <c r="B225" t="s">
        <v>17</v>
      </c>
      <c r="C225" t="s">
        <v>97</v>
      </c>
      <c r="D225">
        <v>0</v>
      </c>
      <c r="E225">
        <v>2</v>
      </c>
      <c r="F225">
        <v>3</v>
      </c>
      <c r="G225">
        <v>4</v>
      </c>
    </row>
    <row r="229" spans="1:13" x14ac:dyDescent="0.3">
      <c r="A229" s="1" t="s">
        <v>72</v>
      </c>
      <c r="B229">
        <v>1</v>
      </c>
      <c r="C229">
        <v>2</v>
      </c>
      <c r="D229">
        <v>3</v>
      </c>
      <c r="E229">
        <v>4</v>
      </c>
      <c r="F229">
        <v>5</v>
      </c>
      <c r="G229">
        <v>6</v>
      </c>
      <c r="H229">
        <v>7</v>
      </c>
      <c r="I229">
        <v>8</v>
      </c>
      <c r="J229">
        <v>9</v>
      </c>
      <c r="K229">
        <v>10</v>
      </c>
      <c r="L229">
        <v>11</v>
      </c>
      <c r="M229">
        <v>12</v>
      </c>
    </row>
    <row r="230" spans="1:13" x14ac:dyDescent="0.3">
      <c r="A230" t="s">
        <v>4</v>
      </c>
      <c r="B230" t="s">
        <v>12</v>
      </c>
      <c r="C230" t="s">
        <v>12</v>
      </c>
      <c r="D230" t="s">
        <v>12</v>
      </c>
      <c r="E230" t="s">
        <v>12</v>
      </c>
      <c r="F230" t="s">
        <v>12</v>
      </c>
      <c r="G230" t="s">
        <v>12</v>
      </c>
      <c r="H230" t="s">
        <v>12</v>
      </c>
      <c r="I230" t="s">
        <v>12</v>
      </c>
      <c r="J230" t="s">
        <v>12</v>
      </c>
      <c r="K230" t="s">
        <v>12</v>
      </c>
      <c r="L230" t="s">
        <v>12</v>
      </c>
      <c r="M230" t="s">
        <v>12</v>
      </c>
    </row>
    <row r="231" spans="1:13" x14ac:dyDescent="0.3">
      <c r="A231" t="s">
        <v>12</v>
      </c>
      <c r="B231" t="s">
        <v>5</v>
      </c>
      <c r="C231" t="s">
        <v>5</v>
      </c>
      <c r="D231" t="s">
        <v>5</v>
      </c>
      <c r="E231" t="s">
        <v>5</v>
      </c>
      <c r="F231" t="s">
        <v>5</v>
      </c>
      <c r="G231" t="s">
        <v>5</v>
      </c>
      <c r="H231" t="s">
        <v>5</v>
      </c>
      <c r="I231" t="s">
        <v>5</v>
      </c>
      <c r="J231" t="s">
        <v>7</v>
      </c>
      <c r="K231" t="s">
        <v>7</v>
      </c>
      <c r="L231" t="s">
        <v>7</v>
      </c>
      <c r="M231" t="s">
        <v>7</v>
      </c>
    </row>
    <row r="232" spans="1:13" x14ac:dyDescent="0.3">
      <c r="A232" t="s">
        <v>5</v>
      </c>
      <c r="B232" t="s">
        <v>7</v>
      </c>
      <c r="C232" t="s">
        <v>7</v>
      </c>
      <c r="D232" t="s">
        <v>7</v>
      </c>
      <c r="E232" t="s">
        <v>7</v>
      </c>
      <c r="F232" t="s">
        <v>7</v>
      </c>
      <c r="G232" t="s">
        <v>7</v>
      </c>
      <c r="H232" t="s">
        <v>7</v>
      </c>
      <c r="I232" t="s">
        <v>7</v>
      </c>
      <c r="J232" t="s">
        <v>9</v>
      </c>
      <c r="K232" t="s">
        <v>9</v>
      </c>
      <c r="L232" t="s">
        <v>10</v>
      </c>
      <c r="M232" t="s">
        <v>10</v>
      </c>
    </row>
    <row r="233" spans="1:13" x14ac:dyDescent="0.3">
      <c r="A233" t="s">
        <v>7</v>
      </c>
      <c r="B233" t="s">
        <v>8</v>
      </c>
      <c r="C233" t="s">
        <v>8</v>
      </c>
      <c r="D233" t="s">
        <v>8</v>
      </c>
      <c r="E233" t="s">
        <v>8</v>
      </c>
      <c r="F233" t="s">
        <v>8</v>
      </c>
      <c r="G233" t="s">
        <v>8</v>
      </c>
      <c r="H233" t="s">
        <v>8</v>
      </c>
      <c r="I233" t="s">
        <v>8</v>
      </c>
      <c r="J233" t="s">
        <v>10</v>
      </c>
      <c r="K233" t="s">
        <v>10</v>
      </c>
    </row>
    <row r="234" spans="1:13" x14ac:dyDescent="0.3">
      <c r="A234" t="s">
        <v>8</v>
      </c>
      <c r="B234" t="s">
        <v>10</v>
      </c>
      <c r="C234" t="s">
        <v>9</v>
      </c>
      <c r="D234" t="s">
        <v>9</v>
      </c>
      <c r="E234" t="s">
        <v>9</v>
      </c>
      <c r="F234" t="s">
        <v>9</v>
      </c>
      <c r="G234" t="s">
        <v>9</v>
      </c>
      <c r="H234" t="s">
        <v>9</v>
      </c>
      <c r="I234" t="s">
        <v>9</v>
      </c>
    </row>
    <row r="235" spans="1:13" x14ac:dyDescent="0.3">
      <c r="C235" t="s">
        <v>10</v>
      </c>
      <c r="D235" t="s">
        <v>10</v>
      </c>
      <c r="E235" t="s">
        <v>10</v>
      </c>
      <c r="F235" t="s">
        <v>10</v>
      </c>
      <c r="G235" t="s">
        <v>10</v>
      </c>
      <c r="H235" t="s">
        <v>10</v>
      </c>
      <c r="I235" t="s">
        <v>10</v>
      </c>
    </row>
    <row r="242" spans="1:7" x14ac:dyDescent="0.3">
      <c r="A242" s="1" t="s">
        <v>73</v>
      </c>
    </row>
    <row r="243" spans="1:7" x14ac:dyDescent="0.3">
      <c r="B243" t="s">
        <v>24</v>
      </c>
      <c r="C243" t="s">
        <v>2</v>
      </c>
      <c r="D243" t="s">
        <v>25</v>
      </c>
      <c r="E243" t="s">
        <v>26</v>
      </c>
      <c r="F243" t="s">
        <v>27</v>
      </c>
      <c r="G243" t="s">
        <v>28</v>
      </c>
    </row>
    <row r="244" spans="1:7" x14ac:dyDescent="0.3">
      <c r="A244" t="str">
        <f>CONCATENATE(A$83,"_",A232)</f>
        <v>K_AimswebPlus</v>
      </c>
      <c r="B244" t="s">
        <v>53</v>
      </c>
      <c r="C244" t="s">
        <v>69</v>
      </c>
      <c r="D244">
        <v>0</v>
      </c>
      <c r="E244">
        <v>35</v>
      </c>
      <c r="F244">
        <v>50</v>
      </c>
      <c r="G244">
        <v>65</v>
      </c>
    </row>
    <row r="245" spans="1:7" x14ac:dyDescent="0.3">
      <c r="A245" t="str">
        <f>CONCATENATE(A$83,"_",A233)</f>
        <v>K_NWEA_MAP</v>
      </c>
      <c r="B245" t="s">
        <v>53</v>
      </c>
      <c r="C245" t="s">
        <v>70</v>
      </c>
      <c r="D245">
        <v>0</v>
      </c>
      <c r="E245">
        <v>16.98</v>
      </c>
      <c r="F245">
        <v>17.54</v>
      </c>
      <c r="G245">
        <v>18.11</v>
      </c>
    </row>
    <row r="246" spans="1:7" x14ac:dyDescent="0.3">
      <c r="A246" t="str">
        <f>CONCATENATE(A$83,"_",A234)</f>
        <v>K_i-Ready</v>
      </c>
      <c r="B246" t="s">
        <v>53</v>
      </c>
      <c r="C246" t="s">
        <v>74</v>
      </c>
      <c r="D246">
        <v>0</v>
      </c>
      <c r="E246">
        <v>24</v>
      </c>
      <c r="F246">
        <v>32</v>
      </c>
      <c r="G246">
        <v>41</v>
      </c>
    </row>
    <row r="247" spans="1:7" x14ac:dyDescent="0.3">
      <c r="A247" t="str">
        <f>CONCATENATE(B$82,"_",B231)</f>
        <v>1_AimswebPlus</v>
      </c>
      <c r="B247" t="s">
        <v>53</v>
      </c>
      <c r="C247" t="s">
        <v>69</v>
      </c>
      <c r="D247">
        <v>0</v>
      </c>
      <c r="E247">
        <v>35</v>
      </c>
      <c r="F247">
        <v>50</v>
      </c>
      <c r="G247">
        <v>65</v>
      </c>
    </row>
    <row r="248" spans="1:7" x14ac:dyDescent="0.3">
      <c r="A248" t="str">
        <f>CONCATENATE(B$82,"_",B232)</f>
        <v>1_NWEA_MAP</v>
      </c>
      <c r="B248" t="s">
        <v>53</v>
      </c>
      <c r="C248" t="s">
        <v>70</v>
      </c>
      <c r="D248">
        <v>0</v>
      </c>
      <c r="E248">
        <v>15.73</v>
      </c>
      <c r="F248">
        <v>16.350000000000001</v>
      </c>
      <c r="G248">
        <v>17.010000000000002</v>
      </c>
    </row>
    <row r="249" spans="1:7" x14ac:dyDescent="0.3">
      <c r="A249" t="str">
        <f>CONCATENATE(B$82,"_",B233)</f>
        <v>1_i-Ready</v>
      </c>
      <c r="B249" t="s">
        <v>53</v>
      </c>
      <c r="C249" t="s">
        <v>74</v>
      </c>
      <c r="D249">
        <v>0</v>
      </c>
      <c r="E249">
        <v>22</v>
      </c>
      <c r="F249">
        <v>30</v>
      </c>
      <c r="G249">
        <v>39</v>
      </c>
    </row>
    <row r="250" spans="1:7" x14ac:dyDescent="0.3">
      <c r="A250" t="str">
        <f>CONCATENATE(B$82,"_",B234)</f>
        <v>1_STAR</v>
      </c>
      <c r="B250" t="s">
        <v>53</v>
      </c>
      <c r="C250" t="s">
        <v>76</v>
      </c>
      <c r="D250">
        <v>0</v>
      </c>
      <c r="E250">
        <v>35</v>
      </c>
      <c r="F250">
        <v>50</v>
      </c>
      <c r="G250">
        <v>65</v>
      </c>
    </row>
    <row r="251" spans="1:7" x14ac:dyDescent="0.3">
      <c r="A251" t="str">
        <f>CONCATENATE(C$82,"_",C231)</f>
        <v>2_AimswebPlus</v>
      </c>
      <c r="B251" t="s">
        <v>53</v>
      </c>
      <c r="C251" t="s">
        <v>69</v>
      </c>
      <c r="D251">
        <v>0</v>
      </c>
      <c r="E251">
        <v>35</v>
      </c>
      <c r="F251">
        <v>50</v>
      </c>
      <c r="G251">
        <v>65</v>
      </c>
    </row>
    <row r="252" spans="1:7" x14ac:dyDescent="0.3">
      <c r="A252" t="str">
        <f>CONCATENATE(C$82,"_",C232)</f>
        <v>2_NWEA_MAP</v>
      </c>
      <c r="B252" t="s">
        <v>53</v>
      </c>
      <c r="C252" t="s">
        <v>70</v>
      </c>
      <c r="D252">
        <v>0</v>
      </c>
      <c r="E252">
        <v>13.8</v>
      </c>
      <c r="F252">
        <v>14.38</v>
      </c>
      <c r="G252">
        <v>14.95</v>
      </c>
    </row>
    <row r="253" spans="1:7" x14ac:dyDescent="0.3">
      <c r="A253" t="str">
        <f>CONCATENATE(C$82,"_",C233)</f>
        <v>2_i-Ready</v>
      </c>
      <c r="B253" t="s">
        <v>53</v>
      </c>
      <c r="C253" t="s">
        <v>74</v>
      </c>
      <c r="D253">
        <v>0</v>
      </c>
      <c r="E253">
        <v>20</v>
      </c>
      <c r="F253">
        <v>27</v>
      </c>
      <c r="G253">
        <v>36</v>
      </c>
    </row>
    <row r="254" spans="1:7" x14ac:dyDescent="0.3">
      <c r="A254" t="str">
        <f>CONCATENATE(C$82,"_",C234)</f>
        <v>2_Scantron</v>
      </c>
      <c r="B254" t="s">
        <v>53</v>
      </c>
      <c r="C254" t="s">
        <v>75</v>
      </c>
      <c r="D254">
        <v>0</v>
      </c>
      <c r="E254">
        <v>145.27099999999999</v>
      </c>
      <c r="F254">
        <v>207.53</v>
      </c>
      <c r="G254">
        <v>269.78899999999999</v>
      </c>
    </row>
    <row r="255" spans="1:7" x14ac:dyDescent="0.3">
      <c r="A255" t="str">
        <f>CONCATENATE(C$82,"_",C235)</f>
        <v>2_STAR</v>
      </c>
      <c r="B255" t="s">
        <v>53</v>
      </c>
      <c r="C255" t="s">
        <v>76</v>
      </c>
      <c r="D255">
        <v>0</v>
      </c>
      <c r="E255">
        <v>35</v>
      </c>
      <c r="F255">
        <v>50</v>
      </c>
      <c r="G255">
        <v>65</v>
      </c>
    </row>
    <row r="256" spans="1:7" x14ac:dyDescent="0.3">
      <c r="A256" t="str">
        <f>CONCATENATE(D$82,"_",D231)</f>
        <v>3_AimswebPlus</v>
      </c>
      <c r="B256" t="s">
        <v>53</v>
      </c>
      <c r="C256" t="s">
        <v>69</v>
      </c>
      <c r="D256">
        <v>0</v>
      </c>
      <c r="E256">
        <v>35</v>
      </c>
      <c r="F256">
        <v>50</v>
      </c>
      <c r="G256">
        <v>65</v>
      </c>
    </row>
    <row r="257" spans="1:7" x14ac:dyDescent="0.3">
      <c r="A257" t="str">
        <f>CONCATENATE(D$82,"_",D232)</f>
        <v>3_NWEA_MAP</v>
      </c>
      <c r="B257" t="s">
        <v>53</v>
      </c>
      <c r="C257" t="s">
        <v>70</v>
      </c>
      <c r="D257">
        <v>0</v>
      </c>
      <c r="E257">
        <v>12.07</v>
      </c>
      <c r="F257">
        <v>12.6</v>
      </c>
      <c r="G257">
        <v>13.13</v>
      </c>
    </row>
    <row r="258" spans="1:7" x14ac:dyDescent="0.3">
      <c r="A258" t="str">
        <f>CONCATENATE(D$82,"_",D233)</f>
        <v>3_i-Ready</v>
      </c>
      <c r="B258" t="s">
        <v>53</v>
      </c>
      <c r="C258" t="s">
        <v>74</v>
      </c>
      <c r="D258">
        <v>0</v>
      </c>
      <c r="E258">
        <v>20</v>
      </c>
      <c r="F258">
        <v>27</v>
      </c>
      <c r="G258">
        <v>36</v>
      </c>
    </row>
    <row r="259" spans="1:7" x14ac:dyDescent="0.3">
      <c r="A259" t="str">
        <f>CONCATENATE(D$82,"_",D234)</f>
        <v>3_Scantron</v>
      </c>
      <c r="B259" t="s">
        <v>53</v>
      </c>
      <c r="C259" t="s">
        <v>75</v>
      </c>
      <c r="D259">
        <v>0</v>
      </c>
      <c r="E259">
        <v>114.95399999999999</v>
      </c>
      <c r="F259">
        <v>164.22</v>
      </c>
      <c r="G259">
        <v>213.48599999999999</v>
      </c>
    </row>
    <row r="260" spans="1:7" x14ac:dyDescent="0.3">
      <c r="A260" t="str">
        <f>CONCATENATE(D$82,"_",D235)</f>
        <v>3_STAR</v>
      </c>
      <c r="B260" t="s">
        <v>53</v>
      </c>
      <c r="C260" t="s">
        <v>76</v>
      </c>
      <c r="D260">
        <v>0</v>
      </c>
      <c r="E260">
        <v>35</v>
      </c>
      <c r="F260">
        <v>50</v>
      </c>
      <c r="G260">
        <v>65</v>
      </c>
    </row>
    <row r="261" spans="1:7" x14ac:dyDescent="0.3">
      <c r="A261" t="str">
        <f>CONCATENATE(E$82,"_",E231)</f>
        <v>4_AimswebPlus</v>
      </c>
      <c r="B261" t="s">
        <v>53</v>
      </c>
      <c r="C261" t="s">
        <v>69</v>
      </c>
      <c r="D261">
        <v>0</v>
      </c>
      <c r="E261">
        <v>35</v>
      </c>
      <c r="F261">
        <v>50</v>
      </c>
      <c r="G261">
        <v>65</v>
      </c>
    </row>
    <row r="262" spans="1:7" x14ac:dyDescent="0.3">
      <c r="A262" t="str">
        <f>CONCATENATE(E$82,"_",E232)</f>
        <v>4_NWEA_MAP</v>
      </c>
      <c r="B262" t="s">
        <v>53</v>
      </c>
      <c r="C262" t="s">
        <v>70</v>
      </c>
      <c r="D262">
        <v>0</v>
      </c>
      <c r="E262">
        <v>10.46</v>
      </c>
      <c r="F262">
        <v>10.96</v>
      </c>
      <c r="G262">
        <v>11.47</v>
      </c>
    </row>
    <row r="263" spans="1:7" x14ac:dyDescent="0.3">
      <c r="A263" t="str">
        <f>CONCATENATE(E$82,"_",E233)</f>
        <v>4_i-Ready</v>
      </c>
      <c r="B263" t="s">
        <v>53</v>
      </c>
      <c r="C263" t="s">
        <v>74</v>
      </c>
      <c r="D263">
        <v>0</v>
      </c>
      <c r="E263">
        <v>16</v>
      </c>
      <c r="F263">
        <v>22</v>
      </c>
      <c r="G263">
        <v>31</v>
      </c>
    </row>
    <row r="264" spans="1:7" x14ac:dyDescent="0.3">
      <c r="A264" t="str">
        <f>CONCATENATE(E$82,"_",E234)</f>
        <v>4_Scantron</v>
      </c>
      <c r="B264" t="s">
        <v>53</v>
      </c>
      <c r="C264" t="s">
        <v>75</v>
      </c>
      <c r="D264">
        <v>0</v>
      </c>
      <c r="E264">
        <v>89.32</v>
      </c>
      <c r="F264">
        <v>127.6</v>
      </c>
      <c r="G264">
        <v>165.88</v>
      </c>
    </row>
    <row r="265" spans="1:7" x14ac:dyDescent="0.3">
      <c r="A265" t="str">
        <f>CONCATENATE(E$82,"_",E235)</f>
        <v>4_STAR</v>
      </c>
      <c r="B265" t="s">
        <v>53</v>
      </c>
      <c r="C265" t="s">
        <v>76</v>
      </c>
      <c r="D265">
        <v>0</v>
      </c>
      <c r="E265">
        <v>35</v>
      </c>
      <c r="F265">
        <v>50</v>
      </c>
      <c r="G265">
        <v>65</v>
      </c>
    </row>
    <row r="266" spans="1:7" x14ac:dyDescent="0.3">
      <c r="A266" t="str">
        <f>CONCATENATE(F$82,"_",F231)</f>
        <v>5_AimswebPlus</v>
      </c>
      <c r="B266" t="s">
        <v>53</v>
      </c>
      <c r="C266" t="s">
        <v>69</v>
      </c>
      <c r="D266">
        <v>0</v>
      </c>
      <c r="E266">
        <v>35</v>
      </c>
      <c r="F266">
        <v>50</v>
      </c>
      <c r="G266">
        <v>65</v>
      </c>
    </row>
    <row r="267" spans="1:7" x14ac:dyDescent="0.3">
      <c r="A267" t="str">
        <f>CONCATENATE(F$82,"_",F232)</f>
        <v>5_NWEA_MAP</v>
      </c>
      <c r="B267" t="s">
        <v>53</v>
      </c>
      <c r="C267" t="s">
        <v>70</v>
      </c>
      <c r="D267">
        <v>0</v>
      </c>
      <c r="E267">
        <v>9.0299999999999994</v>
      </c>
      <c r="F267">
        <v>9.61</v>
      </c>
      <c r="G267">
        <v>10.199999999999999</v>
      </c>
    </row>
    <row r="268" spans="1:7" x14ac:dyDescent="0.3">
      <c r="A268" t="str">
        <f>CONCATENATE(F$82,"_",F233)</f>
        <v>5_i-Ready</v>
      </c>
      <c r="B268" t="s">
        <v>53</v>
      </c>
      <c r="C268" t="s">
        <v>74</v>
      </c>
      <c r="D268">
        <v>0</v>
      </c>
      <c r="E268">
        <v>15</v>
      </c>
      <c r="F268">
        <v>20</v>
      </c>
      <c r="G268">
        <v>29</v>
      </c>
    </row>
    <row r="269" spans="1:7" x14ac:dyDescent="0.3">
      <c r="A269" t="str">
        <f>CONCATENATE(F$82,"_",F234)</f>
        <v>5_Scantron</v>
      </c>
      <c r="B269" t="s">
        <v>53</v>
      </c>
      <c r="C269" t="s">
        <v>75</v>
      </c>
      <c r="D269">
        <v>0</v>
      </c>
      <c r="E269">
        <v>77.531999999999996</v>
      </c>
      <c r="F269">
        <v>110.76</v>
      </c>
      <c r="G269">
        <v>143.988</v>
      </c>
    </row>
    <row r="270" spans="1:7" x14ac:dyDescent="0.3">
      <c r="A270" t="str">
        <f>CONCATENATE(F$82,"_",F235)</f>
        <v>5_STAR</v>
      </c>
      <c r="B270" t="s">
        <v>53</v>
      </c>
      <c r="C270" t="s">
        <v>76</v>
      </c>
      <c r="D270">
        <v>0</v>
      </c>
      <c r="E270">
        <v>35</v>
      </c>
      <c r="F270">
        <v>50</v>
      </c>
      <c r="G270">
        <v>65</v>
      </c>
    </row>
    <row r="271" spans="1:7" x14ac:dyDescent="0.3">
      <c r="A271" t="str">
        <f>CONCATENATE(G$82,"_",G231)</f>
        <v>6_AimswebPlus</v>
      </c>
      <c r="B271" t="s">
        <v>53</v>
      </c>
      <c r="C271" t="s">
        <v>69</v>
      </c>
      <c r="D271">
        <v>0</v>
      </c>
      <c r="E271">
        <v>35</v>
      </c>
      <c r="F271">
        <v>50</v>
      </c>
      <c r="G271">
        <v>65</v>
      </c>
    </row>
    <row r="272" spans="1:7" x14ac:dyDescent="0.3">
      <c r="A272" t="str">
        <f>CONCATENATE(G$82,"_",G232)</f>
        <v>6_NWEA_MAP</v>
      </c>
      <c r="B272" t="s">
        <v>53</v>
      </c>
      <c r="C272" t="s">
        <v>70</v>
      </c>
      <c r="D272">
        <v>0</v>
      </c>
      <c r="E272">
        <v>7.58</v>
      </c>
      <c r="F272">
        <v>8.1300000000000008</v>
      </c>
      <c r="G272">
        <v>8.69</v>
      </c>
    </row>
    <row r="273" spans="1:7" x14ac:dyDescent="0.3">
      <c r="A273" t="str">
        <f>CONCATENATE(G$82,"_",G233)</f>
        <v>6_i-Ready</v>
      </c>
      <c r="B273" t="s">
        <v>53</v>
      </c>
      <c r="C273" t="s">
        <v>74</v>
      </c>
      <c r="D273">
        <v>0</v>
      </c>
      <c r="E273">
        <v>9</v>
      </c>
      <c r="F273">
        <v>13</v>
      </c>
      <c r="G273">
        <v>23</v>
      </c>
    </row>
    <row r="274" spans="1:7" x14ac:dyDescent="0.3">
      <c r="A274" t="str">
        <f>CONCATENATE(G$82,"_",G234)</f>
        <v>6_Scantron</v>
      </c>
      <c r="B274" t="s">
        <v>53</v>
      </c>
      <c r="C274" t="s">
        <v>75</v>
      </c>
      <c r="D274">
        <v>0</v>
      </c>
      <c r="E274">
        <v>72.218999999999994</v>
      </c>
      <c r="F274">
        <v>103.17</v>
      </c>
      <c r="G274">
        <v>134.12100000000001</v>
      </c>
    </row>
    <row r="275" spans="1:7" x14ac:dyDescent="0.3">
      <c r="A275" t="str">
        <f>CONCATENATE(G$82,"_",G235)</f>
        <v>6_STAR</v>
      </c>
      <c r="B275" t="s">
        <v>53</v>
      </c>
      <c r="C275" t="s">
        <v>76</v>
      </c>
      <c r="D275">
        <v>0</v>
      </c>
      <c r="E275">
        <v>35</v>
      </c>
      <c r="F275">
        <v>50</v>
      </c>
      <c r="G275">
        <v>65</v>
      </c>
    </row>
    <row r="276" spans="1:7" x14ac:dyDescent="0.3">
      <c r="A276" t="str">
        <f>CONCATENATE(H$82,"_",H231)</f>
        <v>7_AimswebPlus</v>
      </c>
      <c r="B276" t="s">
        <v>53</v>
      </c>
      <c r="C276" t="s">
        <v>69</v>
      </c>
      <c r="D276">
        <v>0</v>
      </c>
      <c r="E276">
        <v>35</v>
      </c>
      <c r="F276">
        <v>50</v>
      </c>
      <c r="G276">
        <v>65</v>
      </c>
    </row>
    <row r="277" spans="1:7" x14ac:dyDescent="0.3">
      <c r="A277" t="str">
        <f>CONCATENATE(H$82,"_",H232)</f>
        <v>7_NWEA_MAP</v>
      </c>
      <c r="B277" t="s">
        <v>53</v>
      </c>
      <c r="C277" t="s">
        <v>70</v>
      </c>
      <c r="D277">
        <v>0</v>
      </c>
      <c r="E277">
        <v>6</v>
      </c>
      <c r="F277">
        <v>6.52</v>
      </c>
      <c r="G277">
        <v>7.04</v>
      </c>
    </row>
    <row r="278" spans="1:7" x14ac:dyDescent="0.3">
      <c r="A278" t="str">
        <f>CONCATENATE(H$82,"_",H233)</f>
        <v>7_i-Ready</v>
      </c>
      <c r="B278" t="s">
        <v>53</v>
      </c>
      <c r="C278" t="s">
        <v>74</v>
      </c>
      <c r="D278">
        <v>0</v>
      </c>
      <c r="E278">
        <v>8</v>
      </c>
      <c r="F278">
        <v>11</v>
      </c>
      <c r="G278">
        <v>21</v>
      </c>
    </row>
    <row r="279" spans="1:7" x14ac:dyDescent="0.3">
      <c r="A279" t="str">
        <f>CONCATENATE(H$82,"_",H234)</f>
        <v>7_Scantron</v>
      </c>
      <c r="B279" t="s">
        <v>53</v>
      </c>
      <c r="C279" t="s">
        <v>75</v>
      </c>
      <c r="D279">
        <v>0</v>
      </c>
      <c r="E279">
        <v>67.718000000000004</v>
      </c>
      <c r="F279">
        <v>96.74</v>
      </c>
      <c r="G279">
        <v>125.762</v>
      </c>
    </row>
    <row r="280" spans="1:7" x14ac:dyDescent="0.3">
      <c r="A280" t="str">
        <f>CONCATENATE(H$82,"_",H235)</f>
        <v>7_STAR</v>
      </c>
      <c r="B280" t="s">
        <v>53</v>
      </c>
      <c r="C280" t="s">
        <v>76</v>
      </c>
      <c r="D280">
        <v>0</v>
      </c>
      <c r="E280">
        <v>35</v>
      </c>
      <c r="F280">
        <v>50</v>
      </c>
      <c r="G280">
        <v>65</v>
      </c>
    </row>
    <row r="281" spans="1:7" x14ac:dyDescent="0.3">
      <c r="A281" t="str">
        <f>CONCATENATE(I$82,"_",I231)</f>
        <v>8_AimswebPlus</v>
      </c>
      <c r="B281" t="s">
        <v>53</v>
      </c>
      <c r="C281" t="s">
        <v>69</v>
      </c>
      <c r="D281">
        <v>0</v>
      </c>
      <c r="E281">
        <v>35</v>
      </c>
      <c r="F281">
        <v>50</v>
      </c>
      <c r="G281">
        <v>65</v>
      </c>
    </row>
    <row r="282" spans="1:7" x14ac:dyDescent="0.3">
      <c r="A282" t="str">
        <f>CONCATENATE(I$82,"_",I232)</f>
        <v>8_NWEA_MAP</v>
      </c>
      <c r="B282" t="s">
        <v>53</v>
      </c>
      <c r="C282" t="s">
        <v>70</v>
      </c>
      <c r="D282">
        <v>0</v>
      </c>
      <c r="E282">
        <v>4.7699999999999996</v>
      </c>
      <c r="F282">
        <v>5.38</v>
      </c>
      <c r="G282">
        <v>5.99</v>
      </c>
    </row>
    <row r="283" spans="1:7" x14ac:dyDescent="0.3">
      <c r="A283" t="str">
        <f>CONCATENATE(I$82,"_",I233)</f>
        <v>8_i-Ready</v>
      </c>
      <c r="B283" t="s">
        <v>53</v>
      </c>
      <c r="C283" t="s">
        <v>74</v>
      </c>
      <c r="D283">
        <v>0</v>
      </c>
      <c r="E283">
        <v>8</v>
      </c>
      <c r="F283">
        <v>11</v>
      </c>
      <c r="G283">
        <v>21</v>
      </c>
    </row>
    <row r="284" spans="1:7" x14ac:dyDescent="0.3">
      <c r="A284" t="str">
        <f>CONCATENATE(I$82,"_",I234)</f>
        <v>8_Scantron</v>
      </c>
      <c r="B284" t="s">
        <v>53</v>
      </c>
      <c r="C284" t="s">
        <v>75</v>
      </c>
      <c r="D284">
        <v>0</v>
      </c>
      <c r="E284">
        <v>57.575000000000003</v>
      </c>
      <c r="F284">
        <v>82.25</v>
      </c>
      <c r="G284">
        <v>106.925</v>
      </c>
    </row>
    <row r="285" spans="1:7" x14ac:dyDescent="0.3">
      <c r="A285" t="str">
        <f>CONCATENATE(I$82,"_",I235)</f>
        <v>8_STAR</v>
      </c>
      <c r="B285" t="s">
        <v>53</v>
      </c>
      <c r="C285" t="s">
        <v>76</v>
      </c>
      <c r="D285">
        <v>0</v>
      </c>
      <c r="E285">
        <v>35</v>
      </c>
      <c r="F285">
        <v>50</v>
      </c>
      <c r="G285">
        <v>65</v>
      </c>
    </row>
    <row r="286" spans="1:7" x14ac:dyDescent="0.3">
      <c r="A286" t="str">
        <f>CONCATENATE(J$82,"_",J231)</f>
        <v>9_NWEA_MAP</v>
      </c>
      <c r="B286" t="s">
        <v>53</v>
      </c>
      <c r="C286" t="s">
        <v>70</v>
      </c>
      <c r="D286">
        <v>0</v>
      </c>
      <c r="E286">
        <v>3.11</v>
      </c>
      <c r="F286">
        <v>3.6</v>
      </c>
      <c r="G286">
        <v>4.09</v>
      </c>
    </row>
    <row r="287" spans="1:7" x14ac:dyDescent="0.3">
      <c r="A287" t="str">
        <f>CONCATENATE(J$82,"_",J232)</f>
        <v>9_Scantron</v>
      </c>
      <c r="B287" t="s">
        <v>53</v>
      </c>
      <c r="C287" t="s">
        <v>75</v>
      </c>
      <c r="D287">
        <v>0</v>
      </c>
      <c r="E287">
        <v>45.107999999999997</v>
      </c>
      <c r="F287">
        <v>64.44</v>
      </c>
      <c r="G287">
        <v>83.772000000000006</v>
      </c>
    </row>
    <row r="288" spans="1:7" x14ac:dyDescent="0.3">
      <c r="A288" t="str">
        <f>CONCATENATE(J$82,"_",J233)</f>
        <v>9_STAR</v>
      </c>
      <c r="B288" t="s">
        <v>53</v>
      </c>
      <c r="C288" t="s">
        <v>76</v>
      </c>
      <c r="D288">
        <v>0</v>
      </c>
      <c r="E288">
        <v>35</v>
      </c>
      <c r="F288">
        <v>50</v>
      </c>
      <c r="G288">
        <v>65</v>
      </c>
    </row>
    <row r="289" spans="1:7" x14ac:dyDescent="0.3">
      <c r="A289" t="str">
        <f>CONCATENATE(K$82,"_",K231)</f>
        <v>10_NWEA_MAP</v>
      </c>
      <c r="B289" t="s">
        <v>53</v>
      </c>
      <c r="C289" t="s">
        <v>70</v>
      </c>
      <c r="D289">
        <v>0</v>
      </c>
      <c r="E289">
        <v>2.84</v>
      </c>
      <c r="F289">
        <v>3.35</v>
      </c>
      <c r="G289">
        <v>3.86</v>
      </c>
    </row>
    <row r="290" spans="1:7" x14ac:dyDescent="0.3">
      <c r="A290" t="str">
        <f>CONCATENATE(K$82,"_",K232)</f>
        <v>10_Scantron</v>
      </c>
      <c r="B290" t="s">
        <v>53</v>
      </c>
      <c r="C290" t="s">
        <v>75</v>
      </c>
      <c r="D290">
        <v>0</v>
      </c>
      <c r="E290">
        <v>41.832000000000001</v>
      </c>
      <c r="F290">
        <v>59.76</v>
      </c>
      <c r="G290">
        <v>77.688000000000002</v>
      </c>
    </row>
    <row r="291" spans="1:7" x14ac:dyDescent="0.3">
      <c r="A291" t="str">
        <f>CONCATENATE(K$82,"_",K233)</f>
        <v>10_STAR</v>
      </c>
      <c r="B291" t="s">
        <v>53</v>
      </c>
      <c r="C291" t="s">
        <v>76</v>
      </c>
      <c r="D291">
        <v>0</v>
      </c>
      <c r="E291">
        <v>35</v>
      </c>
      <c r="F291">
        <v>50</v>
      </c>
      <c r="G291">
        <v>65</v>
      </c>
    </row>
    <row r="292" spans="1:7" x14ac:dyDescent="0.3">
      <c r="A292" t="str">
        <f>CONCATENATE(L$82,"_",L231)</f>
        <v>11_NWEA_MAP</v>
      </c>
      <c r="B292" t="s">
        <v>53</v>
      </c>
      <c r="C292" t="s">
        <v>70</v>
      </c>
      <c r="D292">
        <v>0</v>
      </c>
      <c r="E292">
        <v>2.0099999999999998</v>
      </c>
      <c r="F292">
        <v>2.52</v>
      </c>
      <c r="G292">
        <v>3.03</v>
      </c>
    </row>
    <row r="293" spans="1:7" x14ac:dyDescent="0.3">
      <c r="A293" t="str">
        <f>CONCATENATE(L$82,"_",L232)</f>
        <v>11_STAR</v>
      </c>
      <c r="B293" t="s">
        <v>53</v>
      </c>
      <c r="C293" t="s">
        <v>76</v>
      </c>
      <c r="D293">
        <v>0</v>
      </c>
      <c r="E293">
        <v>35</v>
      </c>
      <c r="F293">
        <v>50</v>
      </c>
      <c r="G293">
        <v>65</v>
      </c>
    </row>
    <row r="294" spans="1:7" x14ac:dyDescent="0.3">
      <c r="A294" t="str">
        <f>CONCATENATE(M$82,"_",M231)</f>
        <v>12_NWEA_MAP</v>
      </c>
      <c r="B294" t="s">
        <v>53</v>
      </c>
      <c r="C294" t="s">
        <v>70</v>
      </c>
      <c r="D294">
        <v>0</v>
      </c>
      <c r="E294">
        <v>0.63</v>
      </c>
      <c r="F294">
        <v>1.18</v>
      </c>
      <c r="G294">
        <v>1.72</v>
      </c>
    </row>
    <row r="295" spans="1:7" x14ac:dyDescent="0.3">
      <c r="A295" t="str">
        <f>CONCATENATE(M$82,"_",M232)</f>
        <v>12_STAR</v>
      </c>
      <c r="B295" t="s">
        <v>53</v>
      </c>
      <c r="C295" t="s">
        <v>76</v>
      </c>
      <c r="D295">
        <v>0</v>
      </c>
      <c r="E295">
        <v>35</v>
      </c>
      <c r="F295">
        <v>50</v>
      </c>
      <c r="G295">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How to</vt:lpstr>
      <vt:lpstr>Participation</vt:lpstr>
      <vt:lpstr>Local Data</vt:lpstr>
      <vt:lpstr>Rating and Points</vt:lpstr>
      <vt:lpstr>Reference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Sanders, B</dc:creator>
  <cp:lastModifiedBy>Sanders, B</cp:lastModifiedBy>
  <dcterms:created xsi:type="dcterms:W3CDTF">2021-06-17T17:35:07Z</dcterms:created>
  <dcterms:modified xsi:type="dcterms:W3CDTF">2021-09-23T12:31:48Z</dcterms:modified>
</cp:coreProperties>
</file>